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rbete_16\Skogsstrategin\Rapport\"/>
    </mc:Choice>
  </mc:AlternateContent>
  <bookViews>
    <workbookView xWindow="0" yWindow="0" windowWidth="28800" windowHeight="14520" tabRatio="859"/>
  </bookViews>
  <sheets>
    <sheet name="Metadata" sheetId="23" r:id="rId1"/>
    <sheet name="1. Sammanfattning VK" sheetId="22" r:id="rId2"/>
    <sheet name="2. Formellt skyddad VK" sheetId="9" r:id="rId3"/>
    <sheet name="3.VK utanför formellt skydd" sheetId="33" r:id="rId4"/>
    <sheet name="4. Sammanfattning ädellöv" sheetId="43" r:id="rId5"/>
    <sheet name="5. Ädellöv inom VK SUS 4-5" sheetId="39" r:id="rId6"/>
    <sheet name="6. Tätortsnära" sheetId="36" r:id="rId7"/>
    <sheet name="7. Storleksfördelning" sheetId="52" r:id="rId8"/>
    <sheet name="8. Frivilliga avsättningar" sheetId="53" r:id="rId9"/>
  </sheets>
  <definedNames>
    <definedName name="_xlnm.Database" localSheetId="4">#REF!</definedName>
    <definedName name="_xlnm.Database" localSheetId="7">#REF!</definedName>
    <definedName name="_xlnm.Database" localSheetId="8">#REF!</definedName>
    <definedName name="_xlnm.Databas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22" l="1"/>
  <c r="O37" i="22"/>
  <c r="S35" i="39" l="1"/>
  <c r="S28" i="39"/>
  <c r="K15" i="43"/>
  <c r="K62" i="33"/>
  <c r="O68" i="9"/>
  <c r="O64" i="9"/>
  <c r="O52" i="9" l="1"/>
  <c r="O46" i="9"/>
  <c r="O36" i="9"/>
  <c r="O32" i="9"/>
  <c r="O28" i="9"/>
  <c r="O24" i="9"/>
  <c r="O12" i="9"/>
  <c r="O6" i="9"/>
  <c r="R9" i="39" l="1"/>
  <c r="H8" i="53" l="1"/>
  <c r="I8" i="53"/>
  <c r="H17" i="53"/>
  <c r="I17" i="53"/>
  <c r="I16" i="53"/>
  <c r="I11" i="53"/>
  <c r="H11" i="53"/>
  <c r="E5" i="53" l="1"/>
  <c r="E7" i="53"/>
  <c r="E8" i="53"/>
  <c r="E9" i="53"/>
  <c r="E10" i="53"/>
  <c r="E11" i="53"/>
  <c r="E13" i="53"/>
  <c r="E14" i="53"/>
  <c r="E15" i="53"/>
  <c r="E16" i="53"/>
  <c r="E17" i="53"/>
  <c r="E18" i="53"/>
  <c r="E19" i="53"/>
  <c r="E20" i="53"/>
  <c r="E21" i="53"/>
  <c r="E22" i="53"/>
  <c r="E23" i="53"/>
  <c r="E25" i="53"/>
  <c r="E26" i="53"/>
  <c r="E27" i="53"/>
  <c r="E29" i="53"/>
  <c r="E4" i="53"/>
  <c r="H25" i="53"/>
  <c r="H26" i="53"/>
  <c r="H27" i="53"/>
  <c r="I5" i="53"/>
  <c r="I7" i="53"/>
  <c r="I9" i="53"/>
  <c r="I10" i="53"/>
  <c r="I13" i="53"/>
  <c r="I14" i="53"/>
  <c r="I15" i="53"/>
  <c r="I18" i="53"/>
  <c r="I19" i="53"/>
  <c r="I20" i="53"/>
  <c r="I21" i="53"/>
  <c r="I22" i="53"/>
  <c r="I23" i="53"/>
  <c r="I25" i="53"/>
  <c r="I26" i="53"/>
  <c r="I27" i="53"/>
  <c r="I4" i="53"/>
  <c r="G28" i="53"/>
  <c r="G24" i="53"/>
  <c r="G12" i="53"/>
  <c r="G6" i="53"/>
  <c r="D28" i="53"/>
  <c r="E28" i="53" s="1"/>
  <c r="D24" i="53"/>
  <c r="E24" i="53" s="1"/>
  <c r="D12" i="53"/>
  <c r="D6" i="53"/>
  <c r="E6" i="53" s="1"/>
  <c r="I24" i="53" l="1"/>
  <c r="H28" i="53"/>
  <c r="I12" i="53"/>
  <c r="I6" i="53"/>
  <c r="E12" i="53"/>
  <c r="I28" i="53"/>
  <c r="G29" i="53"/>
  <c r="I29" i="53" s="1"/>
  <c r="Z8" i="52" l="1"/>
  <c r="AD28" i="52" l="1"/>
  <c r="AE24" i="52"/>
  <c r="AF24" i="52"/>
  <c r="AG24" i="52"/>
  <c r="AH24" i="52"/>
  <c r="AI24" i="52"/>
  <c r="AJ24" i="52"/>
  <c r="AK24" i="52"/>
  <c r="AL24" i="52"/>
  <c r="AM24" i="52"/>
  <c r="AN24" i="52"/>
  <c r="AO24" i="52"/>
  <c r="AD24" i="52"/>
  <c r="AE12" i="52"/>
  <c r="AF12" i="52"/>
  <c r="AG12" i="52"/>
  <c r="AH12" i="52"/>
  <c r="AI12" i="52"/>
  <c r="AJ12" i="52"/>
  <c r="AK12" i="52"/>
  <c r="AL12" i="52"/>
  <c r="AM12" i="52"/>
  <c r="AN12" i="52"/>
  <c r="AO12" i="52"/>
  <c r="AD12" i="52"/>
  <c r="AE6" i="52"/>
  <c r="AF6" i="52"/>
  <c r="AG6" i="52"/>
  <c r="AH6" i="52"/>
  <c r="AI6" i="52"/>
  <c r="AJ6" i="52"/>
  <c r="AK6" i="52"/>
  <c r="AL6" i="52"/>
  <c r="AM6" i="52"/>
  <c r="AN6" i="52"/>
  <c r="AO6" i="52"/>
  <c r="AD6" i="52"/>
  <c r="AB5" i="52"/>
  <c r="AB7" i="52"/>
  <c r="AB10" i="52"/>
  <c r="AB14" i="52"/>
  <c r="AB4" i="52"/>
  <c r="Q4" i="52"/>
  <c r="P5" i="52"/>
  <c r="P7" i="52"/>
  <c r="P8" i="52"/>
  <c r="P9" i="52"/>
  <c r="P10" i="52"/>
  <c r="P11" i="52"/>
  <c r="P13" i="52"/>
  <c r="P14" i="52"/>
  <c r="P15" i="52"/>
  <c r="P16" i="52"/>
  <c r="P17" i="52"/>
  <c r="P18" i="52"/>
  <c r="P19" i="52"/>
  <c r="P20" i="52"/>
  <c r="P21" i="52"/>
  <c r="P22" i="52"/>
  <c r="P23" i="52"/>
  <c r="P25" i="52"/>
  <c r="P26" i="52"/>
  <c r="P27" i="52"/>
  <c r="P4" i="52"/>
  <c r="O28" i="52"/>
  <c r="O24" i="52"/>
  <c r="O12" i="52"/>
  <c r="O6" i="52"/>
  <c r="AP6" i="52" l="1"/>
  <c r="O29" i="52"/>
  <c r="AB6" i="52"/>
  <c r="AP24" i="52"/>
  <c r="AB12" i="52"/>
  <c r="AP12" i="52"/>
  <c r="AB24" i="52"/>
  <c r="D28" i="52"/>
  <c r="D24" i="52"/>
  <c r="D12" i="52"/>
  <c r="D6" i="52"/>
  <c r="D29" i="52" l="1"/>
  <c r="J61" i="36"/>
  <c r="J57" i="36"/>
  <c r="J45" i="36"/>
  <c r="J39" i="36"/>
  <c r="J62" i="36" s="1"/>
  <c r="J29" i="36"/>
  <c r="I29" i="36"/>
  <c r="J25" i="36"/>
  <c r="I25" i="36"/>
  <c r="J13" i="36"/>
  <c r="I13" i="36"/>
  <c r="J7" i="36"/>
  <c r="J30" i="36" s="1"/>
  <c r="I7" i="36"/>
  <c r="I30" i="36" s="1"/>
  <c r="K37" i="36" l="1"/>
  <c r="K38" i="36"/>
  <c r="K40" i="36"/>
  <c r="K41" i="36"/>
  <c r="K42" i="36"/>
  <c r="K43" i="36"/>
  <c r="K44" i="36"/>
  <c r="K46" i="36"/>
  <c r="K47" i="36"/>
  <c r="K48" i="36"/>
  <c r="K49" i="36"/>
  <c r="K50" i="36"/>
  <c r="K51" i="36"/>
  <c r="K52" i="36"/>
  <c r="K53" i="36"/>
  <c r="K54" i="36"/>
  <c r="K55" i="36"/>
  <c r="K56" i="36"/>
  <c r="K58" i="36"/>
  <c r="K59" i="36"/>
  <c r="K60" i="36"/>
  <c r="F61" i="36"/>
  <c r="G37" i="36"/>
  <c r="D61" i="36"/>
  <c r="H44" i="22"/>
  <c r="AP5" i="52"/>
  <c r="AP7" i="52"/>
  <c r="AP8" i="52"/>
  <c r="AP9" i="52"/>
  <c r="AP10" i="52"/>
  <c r="AP11" i="52"/>
  <c r="AP13" i="52"/>
  <c r="AP14" i="52"/>
  <c r="AP15" i="52"/>
  <c r="AP16" i="52"/>
  <c r="AP17" i="52"/>
  <c r="AP18" i="52"/>
  <c r="AP19" i="52"/>
  <c r="AP20" i="52"/>
  <c r="AP21" i="52"/>
  <c r="AP22" i="52"/>
  <c r="AP23" i="52"/>
  <c r="AP25" i="52"/>
  <c r="AP26" i="52"/>
  <c r="AP27" i="52"/>
  <c r="AP4" i="52"/>
  <c r="AE28" i="52"/>
  <c r="AF28" i="52"/>
  <c r="AG28" i="52"/>
  <c r="AH28" i="52"/>
  <c r="AI28" i="52"/>
  <c r="AJ28" i="52"/>
  <c r="AK28" i="52"/>
  <c r="AL28" i="52"/>
  <c r="AM28" i="52"/>
  <c r="AN28" i="52"/>
  <c r="AO28" i="52"/>
  <c r="AH29" i="52"/>
  <c r="AD29" i="52"/>
  <c r="H49" i="22"/>
  <c r="H62" i="22"/>
  <c r="H67" i="22"/>
  <c r="H73" i="22"/>
  <c r="H75" i="22"/>
  <c r="H74" i="22"/>
  <c r="H72" i="22"/>
  <c r="H66" i="22"/>
  <c r="H65" i="22"/>
  <c r="H63" i="22"/>
  <c r="H61" i="22"/>
  <c r="H60" i="22"/>
  <c r="H59" i="22"/>
  <c r="H58" i="22"/>
  <c r="H57" i="22"/>
  <c r="H56" i="22"/>
  <c r="H55" i="22"/>
  <c r="H54" i="22"/>
  <c r="H53" i="22"/>
  <c r="H51" i="22"/>
  <c r="H50" i="22"/>
  <c r="H48" i="22"/>
  <c r="H47" i="22"/>
  <c r="H45" i="22"/>
  <c r="H4" i="22"/>
  <c r="H27" i="22"/>
  <c r="H35" i="22"/>
  <c r="H34" i="22"/>
  <c r="H33" i="22"/>
  <c r="H32" i="22"/>
  <c r="H26" i="22"/>
  <c r="H25" i="22"/>
  <c r="H23" i="22"/>
  <c r="H22" i="22"/>
  <c r="H21" i="22"/>
  <c r="H20" i="22"/>
  <c r="H19" i="22"/>
  <c r="H18" i="22"/>
  <c r="H17" i="22"/>
  <c r="H16" i="22"/>
  <c r="H15" i="22"/>
  <c r="H14" i="22"/>
  <c r="H13" i="22"/>
  <c r="H8" i="22"/>
  <c r="H9" i="22"/>
  <c r="H10" i="22"/>
  <c r="H11" i="22"/>
  <c r="H7" i="22"/>
  <c r="H5" i="22"/>
  <c r="I73" i="33"/>
  <c r="I42" i="33"/>
  <c r="I36" i="22"/>
  <c r="I28" i="22"/>
  <c r="I24" i="22"/>
  <c r="I12" i="22"/>
  <c r="I6" i="22"/>
  <c r="I29" i="22" l="1"/>
  <c r="H46" i="22"/>
  <c r="H68" i="22"/>
  <c r="H36" i="22"/>
  <c r="H52" i="22"/>
  <c r="H24" i="22"/>
  <c r="H28" i="22"/>
  <c r="K61" i="36"/>
  <c r="K57" i="36"/>
  <c r="H76" i="22"/>
  <c r="K39" i="36"/>
  <c r="H6" i="22"/>
  <c r="H64" i="22"/>
  <c r="AP28" i="52"/>
  <c r="AO29" i="52"/>
  <c r="AG29" i="52"/>
  <c r="AF29" i="52"/>
  <c r="AN29" i="52"/>
  <c r="AM29" i="52"/>
  <c r="AI29" i="52"/>
  <c r="AL29" i="52"/>
  <c r="AE29" i="52"/>
  <c r="AK29" i="52"/>
  <c r="AJ29" i="52"/>
  <c r="K45" i="36"/>
  <c r="K62" i="36" s="1"/>
  <c r="I37" i="22"/>
  <c r="M28" i="52"/>
  <c r="Q28" i="52"/>
  <c r="I68" i="22"/>
  <c r="G36" i="22"/>
  <c r="G28" i="9"/>
  <c r="C19" i="43"/>
  <c r="C15" i="43"/>
  <c r="D36" i="39"/>
  <c r="D35" i="39"/>
  <c r="N60" i="36"/>
  <c r="M60" i="36"/>
  <c r="L60" i="36"/>
  <c r="N59" i="36"/>
  <c r="M59" i="36"/>
  <c r="L59" i="36"/>
  <c r="N58" i="36"/>
  <c r="M58" i="36"/>
  <c r="L58" i="36"/>
  <c r="N56" i="36"/>
  <c r="M56" i="36"/>
  <c r="L56" i="36"/>
  <c r="N55" i="36"/>
  <c r="M55" i="36"/>
  <c r="L55" i="36"/>
  <c r="N54" i="36"/>
  <c r="M54" i="36"/>
  <c r="L54" i="36"/>
  <c r="N53" i="36"/>
  <c r="M53" i="36"/>
  <c r="L53" i="36"/>
  <c r="N52" i="36"/>
  <c r="M52" i="36"/>
  <c r="L52" i="36"/>
  <c r="N51" i="36"/>
  <c r="M51" i="36"/>
  <c r="L51" i="36"/>
  <c r="N50" i="36"/>
  <c r="M50" i="36"/>
  <c r="L50" i="36"/>
  <c r="N49" i="36"/>
  <c r="M49" i="36"/>
  <c r="L49" i="36"/>
  <c r="N48" i="36"/>
  <c r="M48" i="36"/>
  <c r="L48" i="36"/>
  <c r="N47" i="36"/>
  <c r="M47" i="36"/>
  <c r="L47" i="36"/>
  <c r="N46" i="36"/>
  <c r="M46" i="36"/>
  <c r="L46" i="36"/>
  <c r="N44" i="36"/>
  <c r="M44" i="36"/>
  <c r="L44" i="36"/>
  <c r="N43" i="36"/>
  <c r="M43" i="36"/>
  <c r="L43" i="36"/>
  <c r="N42" i="36"/>
  <c r="M42" i="36"/>
  <c r="L42" i="36"/>
  <c r="N41" i="36"/>
  <c r="M41" i="36"/>
  <c r="L41" i="36"/>
  <c r="N40" i="36"/>
  <c r="M40" i="36"/>
  <c r="L40" i="36"/>
  <c r="N38" i="36"/>
  <c r="M38" i="36"/>
  <c r="L38" i="36"/>
  <c r="N37" i="36"/>
  <c r="M37" i="36"/>
  <c r="L37" i="36"/>
  <c r="L6" i="36"/>
  <c r="M6" i="36"/>
  <c r="N6" i="36"/>
  <c r="L8" i="36"/>
  <c r="M8" i="36"/>
  <c r="N8" i="36"/>
  <c r="L9" i="36"/>
  <c r="M9" i="36"/>
  <c r="N9" i="36"/>
  <c r="L10" i="36"/>
  <c r="M10" i="36"/>
  <c r="N10" i="36"/>
  <c r="L11" i="36"/>
  <c r="M11" i="36"/>
  <c r="N11" i="36"/>
  <c r="L12" i="36"/>
  <c r="M12" i="36"/>
  <c r="N12" i="36"/>
  <c r="L14" i="36"/>
  <c r="M14" i="36"/>
  <c r="N14" i="36"/>
  <c r="L15" i="36"/>
  <c r="M15" i="36"/>
  <c r="N15" i="36"/>
  <c r="L16" i="36"/>
  <c r="M16" i="36"/>
  <c r="N16" i="36"/>
  <c r="L17" i="36"/>
  <c r="M17" i="36"/>
  <c r="N17" i="36"/>
  <c r="L18" i="36"/>
  <c r="M18" i="36"/>
  <c r="N18" i="36"/>
  <c r="L19" i="36"/>
  <c r="M19" i="36"/>
  <c r="N19" i="36"/>
  <c r="L20" i="36"/>
  <c r="M20" i="36"/>
  <c r="N20" i="36"/>
  <c r="L21" i="36"/>
  <c r="M21" i="36"/>
  <c r="N21" i="36"/>
  <c r="L22" i="36"/>
  <c r="M22" i="36"/>
  <c r="N22" i="36"/>
  <c r="L23" i="36"/>
  <c r="M23" i="36"/>
  <c r="N23" i="36"/>
  <c r="L24" i="36"/>
  <c r="M24" i="36"/>
  <c r="N24" i="36"/>
  <c r="L26" i="36"/>
  <c r="M26" i="36"/>
  <c r="N26" i="36"/>
  <c r="L27" i="36"/>
  <c r="M27" i="36"/>
  <c r="N27" i="36"/>
  <c r="L28" i="36"/>
  <c r="M28" i="36"/>
  <c r="N28" i="36"/>
  <c r="N5" i="36"/>
  <c r="M5" i="36"/>
  <c r="L5" i="36"/>
  <c r="N61" i="36"/>
  <c r="H69" i="22" l="1"/>
  <c r="AB29" i="52"/>
  <c r="AP29" i="52"/>
  <c r="R4" i="52"/>
  <c r="R5" i="52"/>
  <c r="R7" i="52"/>
  <c r="R8" i="52"/>
  <c r="R9" i="52"/>
  <c r="R10" i="52"/>
  <c r="R11" i="52"/>
  <c r="R13" i="52"/>
  <c r="R14" i="52"/>
  <c r="R15" i="52"/>
  <c r="R16" i="52"/>
  <c r="R17" i="52"/>
  <c r="R18" i="52"/>
  <c r="R19" i="52"/>
  <c r="R20" i="52"/>
  <c r="R21" i="52"/>
  <c r="R22" i="52"/>
  <c r="R23" i="52"/>
  <c r="R25" i="52"/>
  <c r="R26" i="52"/>
  <c r="R27" i="52"/>
  <c r="E28" i="52"/>
  <c r="F28" i="52"/>
  <c r="E24" i="52"/>
  <c r="F24" i="52"/>
  <c r="E12" i="52"/>
  <c r="F12" i="52"/>
  <c r="E6" i="52"/>
  <c r="F6" i="52"/>
  <c r="N28" i="52"/>
  <c r="Z28" i="52"/>
  <c r="L28" i="52"/>
  <c r="Y28" i="52" s="1"/>
  <c r="K28" i="52"/>
  <c r="J28" i="52"/>
  <c r="I28" i="52"/>
  <c r="V28" i="52" s="1"/>
  <c r="H28" i="52"/>
  <c r="U28" i="52" s="1"/>
  <c r="G28" i="52"/>
  <c r="Z27" i="52"/>
  <c r="Y27" i="52"/>
  <c r="X27" i="52"/>
  <c r="W27" i="52"/>
  <c r="V27" i="52"/>
  <c r="U27" i="52"/>
  <c r="T27" i="52"/>
  <c r="S27" i="52"/>
  <c r="Q27" i="52"/>
  <c r="X26" i="52"/>
  <c r="W26" i="52"/>
  <c r="V26" i="52"/>
  <c r="U26" i="52"/>
  <c r="T26" i="52"/>
  <c r="S26" i="52"/>
  <c r="Q26" i="52"/>
  <c r="AC26" i="52"/>
  <c r="Y25" i="52"/>
  <c r="X25" i="52"/>
  <c r="W25" i="52"/>
  <c r="V25" i="52"/>
  <c r="U25" i="52"/>
  <c r="T25" i="52"/>
  <c r="S25" i="52"/>
  <c r="Q25" i="52"/>
  <c r="N24" i="52"/>
  <c r="M24" i="52"/>
  <c r="L24" i="52"/>
  <c r="K24" i="52"/>
  <c r="J24" i="52"/>
  <c r="I24" i="52"/>
  <c r="H24" i="52"/>
  <c r="U24" i="52" s="1"/>
  <c r="G24" i="52"/>
  <c r="Z23" i="52"/>
  <c r="Y23" i="52"/>
  <c r="X23" i="52"/>
  <c r="W23" i="52"/>
  <c r="V23" i="52"/>
  <c r="U23" i="52"/>
  <c r="T23" i="52"/>
  <c r="S23" i="52"/>
  <c r="Q23" i="52"/>
  <c r="Z22" i="52"/>
  <c r="Y22" i="52"/>
  <c r="X22" i="52"/>
  <c r="W22" i="52"/>
  <c r="V22" i="52"/>
  <c r="U22" i="52"/>
  <c r="T22" i="52"/>
  <c r="S22" i="52"/>
  <c r="Q22" i="52"/>
  <c r="AC21" i="52"/>
  <c r="AA21" i="52"/>
  <c r="Z21" i="52"/>
  <c r="Y21" i="52"/>
  <c r="X21" i="52"/>
  <c r="W21" i="52"/>
  <c r="V21" i="52"/>
  <c r="U21" i="52"/>
  <c r="T21" i="52"/>
  <c r="S21" i="52"/>
  <c r="Q21" i="52"/>
  <c r="X20" i="52"/>
  <c r="W20" i="52"/>
  <c r="V20" i="52"/>
  <c r="U20" i="52"/>
  <c r="T20" i="52"/>
  <c r="S20" i="52"/>
  <c r="Q20" i="52"/>
  <c r="AC20" i="52"/>
  <c r="Y19" i="52"/>
  <c r="X19" i="52"/>
  <c r="W19" i="52"/>
  <c r="V19" i="52"/>
  <c r="U19" i="52"/>
  <c r="T19" i="52"/>
  <c r="S19" i="52"/>
  <c r="Q19" i="52"/>
  <c r="Z18" i="52"/>
  <c r="Y18" i="52"/>
  <c r="X18" i="52"/>
  <c r="W18" i="52"/>
  <c r="V18" i="52"/>
  <c r="U18" i="52"/>
  <c r="T18" i="52"/>
  <c r="S18" i="52"/>
  <c r="Q18" i="52"/>
  <c r="X17" i="52"/>
  <c r="W17" i="52"/>
  <c r="V17" i="52"/>
  <c r="U17" i="52"/>
  <c r="T17" i="52"/>
  <c r="S17" i="52"/>
  <c r="Q17" i="52"/>
  <c r="AC17" i="52"/>
  <c r="AA16" i="52"/>
  <c r="Y16" i="52"/>
  <c r="X16" i="52"/>
  <c r="W16" i="52"/>
  <c r="V16" i="52"/>
  <c r="U16" i="52"/>
  <c r="T16" i="52"/>
  <c r="S16" i="52"/>
  <c r="Q16" i="52"/>
  <c r="Z15" i="52"/>
  <c r="Y15" i="52"/>
  <c r="X15" i="52"/>
  <c r="W15" i="52"/>
  <c r="V15" i="52"/>
  <c r="U15" i="52"/>
  <c r="T15" i="52"/>
  <c r="S15" i="52"/>
  <c r="Q15" i="52"/>
  <c r="Y14" i="52"/>
  <c r="X14" i="52"/>
  <c r="W14" i="52"/>
  <c r="V14" i="52"/>
  <c r="U14" i="52"/>
  <c r="T14" i="52"/>
  <c r="S14" i="52"/>
  <c r="Q14" i="52"/>
  <c r="Z13" i="52"/>
  <c r="Y13" i="52"/>
  <c r="X13" i="52"/>
  <c r="W13" i="52"/>
  <c r="V13" i="52"/>
  <c r="U13" i="52"/>
  <c r="T13" i="52"/>
  <c r="S13" i="52"/>
  <c r="Q13" i="52"/>
  <c r="V12" i="52"/>
  <c r="N12" i="52"/>
  <c r="AA12" i="52" s="1"/>
  <c r="M12" i="52"/>
  <c r="L12" i="52"/>
  <c r="Y12" i="52" s="1"/>
  <c r="K12" i="52"/>
  <c r="X12" i="52" s="1"/>
  <c r="J12" i="52"/>
  <c r="W12" i="52" s="1"/>
  <c r="I12" i="52"/>
  <c r="H12" i="52"/>
  <c r="U12" i="52" s="1"/>
  <c r="G12" i="52"/>
  <c r="Z11" i="52"/>
  <c r="Y11" i="52"/>
  <c r="X11" i="52"/>
  <c r="W11" i="52"/>
  <c r="V11" i="52"/>
  <c r="U11" i="52"/>
  <c r="T11" i="52"/>
  <c r="S11" i="52"/>
  <c r="Q11" i="52"/>
  <c r="AA10" i="52"/>
  <c r="Z10" i="52"/>
  <c r="Y10" i="52"/>
  <c r="X10" i="52"/>
  <c r="W10" i="52"/>
  <c r="V10" i="52"/>
  <c r="U10" i="52"/>
  <c r="T10" i="52"/>
  <c r="S10" i="52"/>
  <c r="Q10" i="52"/>
  <c r="Y9" i="52"/>
  <c r="X9" i="52"/>
  <c r="W9" i="52"/>
  <c r="V9" i="52"/>
  <c r="U9" i="52"/>
  <c r="T9" i="52"/>
  <c r="S9" i="52"/>
  <c r="Q9" i="52"/>
  <c r="AA8" i="52"/>
  <c r="Y8" i="52"/>
  <c r="X8" i="52"/>
  <c r="W8" i="52"/>
  <c r="V8" i="52"/>
  <c r="U8" i="52"/>
  <c r="T8" i="52"/>
  <c r="S8" i="52"/>
  <c r="Q8" i="52"/>
  <c r="AC8" i="52"/>
  <c r="AA7" i="52"/>
  <c r="Y7" i="52"/>
  <c r="X7" i="52"/>
  <c r="W7" i="52"/>
  <c r="V7" i="52"/>
  <c r="U7" i="52"/>
  <c r="T7" i="52"/>
  <c r="S7" i="52"/>
  <c r="Q7" i="52"/>
  <c r="AC7" i="52"/>
  <c r="N6" i="52"/>
  <c r="M6" i="52"/>
  <c r="L6" i="52"/>
  <c r="K6" i="52"/>
  <c r="J6" i="52"/>
  <c r="I6" i="52"/>
  <c r="H6" i="52"/>
  <c r="G6" i="52"/>
  <c r="AA5" i="52"/>
  <c r="Z5" i="52"/>
  <c r="Y5" i="52"/>
  <c r="X5" i="52"/>
  <c r="W5" i="52"/>
  <c r="V5" i="52"/>
  <c r="U5" i="52"/>
  <c r="T5" i="52"/>
  <c r="S5" i="52"/>
  <c r="Q5" i="52"/>
  <c r="AA4" i="52"/>
  <c r="Z4" i="52"/>
  <c r="Y4" i="52"/>
  <c r="X4" i="52"/>
  <c r="W4" i="52"/>
  <c r="V4" i="52"/>
  <c r="U4" i="52"/>
  <c r="T4" i="52"/>
  <c r="S4" i="52"/>
  <c r="H77" i="22" l="1"/>
  <c r="R6" i="52"/>
  <c r="P6" i="52"/>
  <c r="R12" i="52"/>
  <c r="P12" i="52"/>
  <c r="R24" i="52"/>
  <c r="P24" i="52"/>
  <c r="AC24" i="52" s="1"/>
  <c r="R28" i="52"/>
  <c r="P28" i="52"/>
  <c r="AC28" i="52" s="1"/>
  <c r="X6" i="52"/>
  <c r="K29" i="52"/>
  <c r="Y6" i="52"/>
  <c r="L29" i="52"/>
  <c r="Y29" i="52" s="1"/>
  <c r="M29" i="52"/>
  <c r="Z29" i="52" s="1"/>
  <c r="N29" i="52"/>
  <c r="AA29" i="52" s="1"/>
  <c r="G29" i="52"/>
  <c r="U6" i="52"/>
  <c r="H29" i="52"/>
  <c r="U29" i="52" s="1"/>
  <c r="V6" i="52"/>
  <c r="I29" i="52"/>
  <c r="V29" i="52" s="1"/>
  <c r="F29" i="52"/>
  <c r="S29" i="52" s="1"/>
  <c r="J29" i="52"/>
  <c r="W29" i="52" s="1"/>
  <c r="E29" i="52"/>
  <c r="P29" i="52" s="1"/>
  <c r="AC4" i="52"/>
  <c r="Q29" i="52"/>
  <c r="AC14" i="52"/>
  <c r="AC22" i="52"/>
  <c r="T24" i="52"/>
  <c r="AC19" i="52"/>
  <c r="T6" i="52"/>
  <c r="AC23" i="52"/>
  <c r="AC25" i="52"/>
  <c r="AC27" i="52"/>
  <c r="AC16" i="52"/>
  <c r="AC18" i="52"/>
  <c r="AC15" i="52"/>
  <c r="AC11" i="52"/>
  <c r="AC10" i="52"/>
  <c r="S12" i="52"/>
  <c r="AC5" i="52"/>
  <c r="AC13" i="52"/>
  <c r="AC9" i="52"/>
  <c r="S28" i="52"/>
  <c r="V24" i="52"/>
  <c r="X29" i="52"/>
  <c r="S24" i="52"/>
  <c r="AA24" i="52"/>
  <c r="T29" i="52"/>
  <c r="W6" i="52"/>
  <c r="T28" i="52"/>
  <c r="S6" i="52"/>
  <c r="AA6" i="52"/>
  <c r="T12" i="52"/>
  <c r="X28" i="52"/>
  <c r="Q6" i="52"/>
  <c r="Z6" i="52"/>
  <c r="Q12" i="52"/>
  <c r="Z12" i="52"/>
  <c r="W28" i="52"/>
  <c r="W24" i="52"/>
  <c r="X24" i="52"/>
  <c r="Y24" i="52"/>
  <c r="Q24" i="52"/>
  <c r="Z24" i="52"/>
  <c r="R29" i="52" l="1"/>
  <c r="AC6" i="52"/>
  <c r="AC12" i="52"/>
  <c r="AC29" i="52" l="1"/>
  <c r="H18" i="43" l="1"/>
  <c r="H17" i="43"/>
  <c r="H16" i="43"/>
  <c r="H14" i="43"/>
  <c r="H13" i="43"/>
  <c r="H12" i="43"/>
  <c r="H11" i="43"/>
  <c r="H10" i="43"/>
  <c r="H9" i="43"/>
  <c r="H8" i="43"/>
  <c r="H7" i="43"/>
  <c r="H6" i="43"/>
  <c r="H5" i="43"/>
  <c r="H15" i="43" s="1"/>
  <c r="H4" i="43"/>
  <c r="I4" i="43" s="1"/>
  <c r="G19" i="43"/>
  <c r="G20" i="43" s="1"/>
  <c r="G15" i="43"/>
  <c r="E4" i="43"/>
  <c r="J4" i="43" s="1"/>
  <c r="K4" i="43" l="1"/>
  <c r="H19" i="43"/>
  <c r="H20" i="43"/>
  <c r="D29" i="36"/>
  <c r="D25" i="36"/>
  <c r="D13" i="36"/>
  <c r="D7" i="36"/>
  <c r="D27" i="39"/>
  <c r="C20" i="43"/>
  <c r="D19" i="43"/>
  <c r="D20" i="43" s="1"/>
  <c r="F19" i="43"/>
  <c r="D15" i="43"/>
  <c r="F15" i="43"/>
  <c r="F44" i="33"/>
  <c r="H50" i="33"/>
  <c r="G62" i="33"/>
  <c r="F66" i="33"/>
  <c r="E74" i="33"/>
  <c r="F74" i="33"/>
  <c r="G74" i="33"/>
  <c r="H74" i="33"/>
  <c r="J74" i="33"/>
  <c r="D74" i="33"/>
  <c r="D44" i="33"/>
  <c r="J44" i="33"/>
  <c r="J67" i="33" s="1"/>
  <c r="H44" i="33"/>
  <c r="G44" i="33"/>
  <c r="E44" i="33"/>
  <c r="D50" i="33"/>
  <c r="J50" i="33"/>
  <c r="G50" i="33"/>
  <c r="F50" i="33"/>
  <c r="E50" i="33"/>
  <c r="D62" i="33"/>
  <c r="J62" i="33"/>
  <c r="H62" i="33"/>
  <c r="F62" i="33"/>
  <c r="E62" i="33"/>
  <c r="D66" i="33"/>
  <c r="J66" i="33"/>
  <c r="H66" i="33"/>
  <c r="G66" i="33"/>
  <c r="E66" i="33"/>
  <c r="D36" i="33"/>
  <c r="E36" i="33"/>
  <c r="F36" i="33"/>
  <c r="G36" i="33"/>
  <c r="H36" i="33"/>
  <c r="J36" i="33"/>
  <c r="E28" i="33"/>
  <c r="F28" i="33"/>
  <c r="G28" i="33"/>
  <c r="H28" i="33"/>
  <c r="J28" i="33"/>
  <c r="D28" i="33"/>
  <c r="E24" i="33"/>
  <c r="F24" i="33"/>
  <c r="G24" i="33"/>
  <c r="H24" i="33"/>
  <c r="J24" i="33"/>
  <c r="D24" i="33"/>
  <c r="E12" i="33"/>
  <c r="F12" i="33"/>
  <c r="G12" i="33"/>
  <c r="H12" i="33"/>
  <c r="J12" i="33"/>
  <c r="D12" i="33"/>
  <c r="E6" i="33"/>
  <c r="F6" i="33"/>
  <c r="G6" i="33"/>
  <c r="H6" i="33"/>
  <c r="J6" i="33"/>
  <c r="D6" i="33"/>
  <c r="D76" i="22"/>
  <c r="O75" i="22"/>
  <c r="F75" i="22"/>
  <c r="O74" i="22"/>
  <c r="F74" i="22"/>
  <c r="O73" i="22"/>
  <c r="F73" i="22"/>
  <c r="F72" i="22"/>
  <c r="D36" i="22"/>
  <c r="O35" i="22"/>
  <c r="F35" i="22"/>
  <c r="O34" i="22"/>
  <c r="F34" i="22"/>
  <c r="O33" i="22"/>
  <c r="F33" i="22"/>
  <c r="O32" i="22"/>
  <c r="F32" i="22"/>
  <c r="D46" i="9"/>
  <c r="D68" i="9"/>
  <c r="E36" i="9"/>
  <c r="F36" i="9"/>
  <c r="F37" i="9" s="1"/>
  <c r="G36" i="9"/>
  <c r="I36" i="9"/>
  <c r="J36" i="9"/>
  <c r="L36" i="9"/>
  <c r="N36" i="9"/>
  <c r="D36" i="9"/>
  <c r="D64" i="9"/>
  <c r="N68" i="9"/>
  <c r="L68" i="9"/>
  <c r="J68" i="9"/>
  <c r="I68" i="9"/>
  <c r="G68" i="9"/>
  <c r="F68" i="9"/>
  <c r="E68" i="9"/>
  <c r="N64" i="9"/>
  <c r="L64" i="9"/>
  <c r="J64" i="9"/>
  <c r="I64" i="9"/>
  <c r="G64" i="9"/>
  <c r="F64" i="9"/>
  <c r="E64" i="9"/>
  <c r="N52" i="9"/>
  <c r="L52" i="9"/>
  <c r="J52" i="9"/>
  <c r="I52" i="9"/>
  <c r="G52" i="9"/>
  <c r="F52" i="9"/>
  <c r="E52" i="9"/>
  <c r="D52" i="9"/>
  <c r="N46" i="9"/>
  <c r="L46" i="9"/>
  <c r="J46" i="9"/>
  <c r="I46" i="9"/>
  <c r="G46" i="9"/>
  <c r="F46" i="9"/>
  <c r="E46" i="9"/>
  <c r="E76" i="9"/>
  <c r="F76" i="9"/>
  <c r="G76" i="9"/>
  <c r="I76" i="9"/>
  <c r="J76" i="9"/>
  <c r="L76" i="9"/>
  <c r="N76" i="9"/>
  <c r="D76" i="9"/>
  <c r="E28" i="9"/>
  <c r="F28" i="9"/>
  <c r="I28" i="9"/>
  <c r="J28" i="9"/>
  <c r="L28" i="9"/>
  <c r="N28" i="9"/>
  <c r="D28" i="9"/>
  <c r="E24" i="9"/>
  <c r="F24" i="9"/>
  <c r="G24" i="9"/>
  <c r="I24" i="9"/>
  <c r="J24" i="9"/>
  <c r="L24" i="9"/>
  <c r="N24" i="9"/>
  <c r="D24" i="9"/>
  <c r="E12" i="9"/>
  <c r="F12" i="9"/>
  <c r="G12" i="9"/>
  <c r="I12" i="9"/>
  <c r="J12" i="9"/>
  <c r="L12" i="9"/>
  <c r="N12" i="9"/>
  <c r="D12" i="9"/>
  <c r="E6" i="9"/>
  <c r="F6" i="9"/>
  <c r="F29" i="9" s="1"/>
  <c r="G6" i="9"/>
  <c r="G29" i="9" s="1"/>
  <c r="I6" i="9"/>
  <c r="I29" i="9" s="1"/>
  <c r="J6" i="9"/>
  <c r="J29" i="9" s="1"/>
  <c r="L6" i="9"/>
  <c r="N6" i="9"/>
  <c r="D6" i="9"/>
  <c r="D29" i="9" s="1"/>
  <c r="D46" i="22"/>
  <c r="D52" i="22"/>
  <c r="D64" i="22"/>
  <c r="D24" i="22"/>
  <c r="E28" i="22"/>
  <c r="G28" i="22"/>
  <c r="K28" i="22"/>
  <c r="D28" i="22"/>
  <c r="E68" i="22"/>
  <c r="G68" i="22"/>
  <c r="K68" i="22"/>
  <c r="D68" i="22"/>
  <c r="K76" i="22"/>
  <c r="G76" i="22"/>
  <c r="E76" i="22"/>
  <c r="K64" i="22"/>
  <c r="G64" i="22"/>
  <c r="E64" i="22"/>
  <c r="K52" i="22"/>
  <c r="G52" i="22"/>
  <c r="E52" i="22"/>
  <c r="K46" i="22"/>
  <c r="G46" i="22"/>
  <c r="E46" i="22"/>
  <c r="E24" i="22"/>
  <c r="G24" i="22"/>
  <c r="K24" i="22"/>
  <c r="E12" i="22"/>
  <c r="G12" i="22"/>
  <c r="H12" i="22"/>
  <c r="K12" i="22"/>
  <c r="D6" i="22"/>
  <c r="D12" i="22"/>
  <c r="F9" i="22"/>
  <c r="E6" i="22"/>
  <c r="G6" i="22"/>
  <c r="K6" i="22"/>
  <c r="N34" i="22" l="1"/>
  <c r="N33" i="22"/>
  <c r="N32" i="22"/>
  <c r="N73" i="22"/>
  <c r="N74" i="22"/>
  <c r="N72" i="22"/>
  <c r="J37" i="9"/>
  <c r="F67" i="33"/>
  <c r="F75" i="33" s="1"/>
  <c r="F20" i="43"/>
  <c r="I69" i="9"/>
  <c r="D37" i="9"/>
  <c r="I37" i="9"/>
  <c r="D29" i="33"/>
  <c r="D75" i="33"/>
  <c r="H67" i="33"/>
  <c r="D30" i="36"/>
  <c r="N35" i="22"/>
  <c r="J35" i="22"/>
  <c r="N9" i="22"/>
  <c r="J9" i="22"/>
  <c r="E67" i="33"/>
  <c r="G67" i="33"/>
  <c r="D67" i="33"/>
  <c r="G37" i="9"/>
  <c r="D37" i="33"/>
  <c r="E29" i="33"/>
  <c r="E37" i="33" s="1"/>
  <c r="H29" i="33"/>
  <c r="H37" i="33" s="1"/>
  <c r="F29" i="33"/>
  <c r="F37" i="33" s="1"/>
  <c r="G29" i="33"/>
  <c r="G37" i="33" s="1"/>
  <c r="J29" i="33"/>
  <c r="J37" i="33" s="1"/>
  <c r="J72" i="22"/>
  <c r="O72" i="22"/>
  <c r="N75" i="22"/>
  <c r="J75" i="22"/>
  <c r="J74" i="22"/>
  <c r="J73" i="22"/>
  <c r="J34" i="22"/>
  <c r="J33" i="22"/>
  <c r="J32" i="22"/>
  <c r="I77" i="9"/>
  <c r="L29" i="9"/>
  <c r="L37" i="9" s="1"/>
  <c r="D69" i="9"/>
  <c r="D77" i="9" s="1"/>
  <c r="J69" i="9"/>
  <c r="J77" i="9" s="1"/>
  <c r="F69" i="9"/>
  <c r="F77" i="9" s="1"/>
  <c r="G69" i="9"/>
  <c r="G77" i="9" s="1"/>
  <c r="L69" i="9"/>
  <c r="L77" i="9" s="1"/>
  <c r="N69" i="9"/>
  <c r="N77" i="9" s="1"/>
  <c r="E69" i="9"/>
  <c r="E77" i="9" s="1"/>
  <c r="N29" i="9"/>
  <c r="N37" i="9" s="1"/>
  <c r="E29" i="9"/>
  <c r="E37" i="9" s="1"/>
  <c r="K69" i="22"/>
  <c r="E69" i="22"/>
  <c r="G69" i="22"/>
  <c r="D69" i="22"/>
  <c r="M9" i="22"/>
  <c r="O9" i="22"/>
  <c r="M34" i="22" l="1"/>
  <c r="L75" i="22"/>
  <c r="D77" i="22"/>
  <c r="G77" i="22"/>
  <c r="L73" i="22"/>
  <c r="M72" i="22"/>
  <c r="E77" i="22"/>
  <c r="J36" i="22"/>
  <c r="K77" i="22"/>
  <c r="M35" i="22"/>
  <c r="L33" i="22"/>
  <c r="M32" i="22"/>
  <c r="L72" i="22"/>
  <c r="M73" i="22"/>
  <c r="M75" i="22"/>
  <c r="M74" i="22"/>
  <c r="L74" i="22"/>
  <c r="L35" i="22"/>
  <c r="L34" i="22"/>
  <c r="M33" i="22"/>
  <c r="L32" i="22"/>
  <c r="L9" i="22"/>
  <c r="E17" i="43" l="1"/>
  <c r="I17" i="43" s="1"/>
  <c r="E7" i="43"/>
  <c r="I7" i="43" s="1"/>
  <c r="E6" i="43"/>
  <c r="I6" i="43" s="1"/>
  <c r="E8" i="43"/>
  <c r="I8" i="43" s="1"/>
  <c r="E10" i="43"/>
  <c r="I10" i="43" s="1"/>
  <c r="E11" i="43"/>
  <c r="I11" i="43" s="1"/>
  <c r="E14" i="43"/>
  <c r="I14" i="43" s="1"/>
  <c r="E13" i="43"/>
  <c r="I13" i="43" s="1"/>
  <c r="E12" i="43"/>
  <c r="I12" i="43" s="1"/>
  <c r="E18" i="43"/>
  <c r="I18" i="43" s="1"/>
  <c r="E16" i="43"/>
  <c r="E9" i="43"/>
  <c r="I9" i="43" s="1"/>
  <c r="E5" i="43"/>
  <c r="E19" i="43" l="1"/>
  <c r="I16" i="43"/>
  <c r="E15" i="43"/>
  <c r="I15" i="43" s="1"/>
  <c r="I5" i="43"/>
  <c r="J12" i="39"/>
  <c r="J9" i="39"/>
  <c r="J10" i="39"/>
  <c r="J13" i="39"/>
  <c r="J14" i="39"/>
  <c r="J17" i="39"/>
  <c r="J18" i="39"/>
  <c r="J19" i="39"/>
  <c r="J20" i="39"/>
  <c r="J25" i="39"/>
  <c r="J26" i="39"/>
  <c r="J23" i="39"/>
  <c r="J24" i="39"/>
  <c r="J21" i="39"/>
  <c r="J22" i="39"/>
  <c r="J15" i="39"/>
  <c r="J16" i="39"/>
  <c r="J5" i="39"/>
  <c r="J6" i="39"/>
  <c r="J7" i="39"/>
  <c r="J8" i="39"/>
  <c r="J31" i="39"/>
  <c r="J32" i="39"/>
  <c r="J33" i="39"/>
  <c r="J34" i="39"/>
  <c r="J29" i="39"/>
  <c r="J30" i="39"/>
  <c r="J11" i="39"/>
  <c r="E20" i="43" l="1"/>
  <c r="I20" i="43" s="1"/>
  <c r="I19" i="43"/>
  <c r="J7" i="43"/>
  <c r="K8" i="43"/>
  <c r="J5" i="43"/>
  <c r="J13" i="43"/>
  <c r="J14" i="43"/>
  <c r="J11" i="43"/>
  <c r="J10" i="43"/>
  <c r="J9" i="43"/>
  <c r="K6" i="43"/>
  <c r="J18" i="43"/>
  <c r="K7" i="43"/>
  <c r="K17" i="43"/>
  <c r="K12" i="43"/>
  <c r="K16" i="43" l="1"/>
  <c r="K11" i="43"/>
  <c r="J16" i="43"/>
  <c r="J8" i="43"/>
  <c r="K9" i="43"/>
  <c r="K14" i="43"/>
  <c r="K5" i="43"/>
  <c r="J17" i="43"/>
  <c r="K13" i="43"/>
  <c r="J12" i="43"/>
  <c r="K18" i="43"/>
  <c r="J6" i="43"/>
  <c r="K10" i="43"/>
  <c r="K20" i="43" l="1"/>
  <c r="K19" i="43"/>
  <c r="J19" i="43"/>
  <c r="J15" i="43"/>
  <c r="J20" i="43" l="1"/>
  <c r="Q36" i="39" l="1"/>
  <c r="P36" i="39"/>
  <c r="O36" i="39"/>
  <c r="N36" i="39"/>
  <c r="M36" i="39"/>
  <c r="K36" i="39"/>
  <c r="I36" i="39"/>
  <c r="H36" i="39"/>
  <c r="G36" i="39"/>
  <c r="F36" i="39"/>
  <c r="E36" i="39"/>
  <c r="Q35" i="39"/>
  <c r="P35" i="39"/>
  <c r="O35" i="39"/>
  <c r="N35" i="39"/>
  <c r="M35" i="39"/>
  <c r="K35" i="39"/>
  <c r="I35" i="39"/>
  <c r="H35" i="39"/>
  <c r="G35" i="39"/>
  <c r="F35" i="39"/>
  <c r="E35" i="39"/>
  <c r="Q28" i="39"/>
  <c r="P28" i="39"/>
  <c r="O28" i="39"/>
  <c r="N28" i="39"/>
  <c r="M28" i="39"/>
  <c r="K28" i="39"/>
  <c r="I28" i="39"/>
  <c r="H28" i="39"/>
  <c r="G28" i="39"/>
  <c r="F28" i="39"/>
  <c r="E28" i="39"/>
  <c r="D28" i="39"/>
  <c r="Q27" i="39"/>
  <c r="P27" i="39"/>
  <c r="O27" i="39"/>
  <c r="N27" i="39"/>
  <c r="M27" i="39"/>
  <c r="K27" i="39"/>
  <c r="I27" i="39"/>
  <c r="H27" i="39"/>
  <c r="G27" i="39"/>
  <c r="F27" i="39"/>
  <c r="E27" i="39"/>
  <c r="R30" i="39"/>
  <c r="L30" i="39"/>
  <c r="R29" i="39"/>
  <c r="L29" i="39"/>
  <c r="R34" i="39"/>
  <c r="L34" i="39"/>
  <c r="R33" i="39"/>
  <c r="L33" i="39"/>
  <c r="R32" i="39"/>
  <c r="R31" i="39"/>
  <c r="R8" i="39"/>
  <c r="L8" i="39"/>
  <c r="R7" i="39"/>
  <c r="L7" i="39"/>
  <c r="R6" i="39"/>
  <c r="L6" i="39"/>
  <c r="R5" i="39"/>
  <c r="L5" i="39"/>
  <c r="S5" i="39" s="1"/>
  <c r="R16" i="39"/>
  <c r="L16" i="39"/>
  <c r="R15" i="39"/>
  <c r="L15" i="39"/>
  <c r="R22" i="39"/>
  <c r="L22" i="39"/>
  <c r="R21" i="39"/>
  <c r="L21" i="39"/>
  <c r="S21" i="39" s="1"/>
  <c r="R24" i="39"/>
  <c r="L24" i="39"/>
  <c r="R23" i="39"/>
  <c r="L23" i="39"/>
  <c r="R26" i="39"/>
  <c r="L26" i="39"/>
  <c r="R25" i="39"/>
  <c r="L25" i="39"/>
  <c r="S25" i="39" s="1"/>
  <c r="R20" i="39"/>
  <c r="L20" i="39"/>
  <c r="R19" i="39"/>
  <c r="L19" i="39"/>
  <c r="R18" i="39"/>
  <c r="L18" i="39"/>
  <c r="R17" i="39"/>
  <c r="L17" i="39"/>
  <c r="S17" i="39" s="1"/>
  <c r="R14" i="39"/>
  <c r="L14" i="39"/>
  <c r="R13" i="39"/>
  <c r="L13" i="39"/>
  <c r="R10" i="39"/>
  <c r="L10" i="39"/>
  <c r="L9" i="39"/>
  <c r="S9" i="39" s="1"/>
  <c r="R12" i="39"/>
  <c r="R11" i="39"/>
  <c r="E36" i="22"/>
  <c r="K36" i="22"/>
  <c r="F55" i="22"/>
  <c r="F57" i="22"/>
  <c r="F59" i="22"/>
  <c r="F60" i="22"/>
  <c r="F63" i="22"/>
  <c r="F62" i="22"/>
  <c r="F61" i="22"/>
  <c r="F66" i="22"/>
  <c r="F67" i="22"/>
  <c r="F65" i="22"/>
  <c r="F58" i="22"/>
  <c r="F51" i="22"/>
  <c r="F53" i="22"/>
  <c r="F54" i="22"/>
  <c r="F50" i="22"/>
  <c r="F49" i="22"/>
  <c r="F48" i="22"/>
  <c r="F47" i="22"/>
  <c r="F45" i="22"/>
  <c r="F44" i="22"/>
  <c r="F56" i="22"/>
  <c r="F15" i="22"/>
  <c r="F17" i="22"/>
  <c r="F19" i="22"/>
  <c r="F20" i="22"/>
  <c r="F23" i="22"/>
  <c r="F22" i="22"/>
  <c r="F21" i="22"/>
  <c r="F26" i="22"/>
  <c r="F27" i="22"/>
  <c r="F25" i="22"/>
  <c r="F18" i="22"/>
  <c r="F11" i="22"/>
  <c r="F13" i="22"/>
  <c r="F14" i="22"/>
  <c r="F10" i="22"/>
  <c r="F8" i="22"/>
  <c r="F7" i="22"/>
  <c r="F5" i="22"/>
  <c r="F4" i="22"/>
  <c r="F16" i="22"/>
  <c r="E29" i="22"/>
  <c r="G29" i="22"/>
  <c r="H29" i="22"/>
  <c r="K29" i="22"/>
  <c r="D29" i="22"/>
  <c r="J15" i="22" l="1"/>
  <c r="D37" i="22"/>
  <c r="J44" i="22"/>
  <c r="J4" i="22"/>
  <c r="R36" i="39"/>
  <c r="S10" i="39"/>
  <c r="S18" i="39"/>
  <c r="S26" i="39"/>
  <c r="S22" i="39"/>
  <c r="S6" i="39"/>
  <c r="S33" i="39"/>
  <c r="S13" i="39"/>
  <c r="S19" i="39"/>
  <c r="S23" i="39"/>
  <c r="S15" i="39"/>
  <c r="S7" i="39"/>
  <c r="J27" i="39"/>
  <c r="S34" i="39"/>
  <c r="J35" i="39"/>
  <c r="R35" i="39"/>
  <c r="R27" i="39"/>
  <c r="S14" i="39"/>
  <c r="S20" i="39"/>
  <c r="S24" i="39"/>
  <c r="S16" i="39"/>
  <c r="S8" i="39"/>
  <c r="S29" i="39"/>
  <c r="F68" i="22"/>
  <c r="O68" i="22"/>
  <c r="F76" i="22"/>
  <c r="F28" i="22"/>
  <c r="I76" i="22"/>
  <c r="I64" i="22"/>
  <c r="F64" i="22"/>
  <c r="I52" i="22"/>
  <c r="F52" i="22"/>
  <c r="I46" i="22"/>
  <c r="N44" i="22"/>
  <c r="F46" i="22"/>
  <c r="N4" i="22"/>
  <c r="O4" i="22"/>
  <c r="F24" i="22"/>
  <c r="F12" i="22"/>
  <c r="F6" i="22"/>
  <c r="J56" i="22"/>
  <c r="N16" i="22"/>
  <c r="F36" i="22"/>
  <c r="J28" i="39"/>
  <c r="R28" i="39"/>
  <c r="S30" i="39"/>
  <c r="J36" i="39"/>
  <c r="J16" i="22"/>
  <c r="L11" i="39"/>
  <c r="L12" i="39"/>
  <c r="L32" i="39"/>
  <c r="N76" i="22" l="1"/>
  <c r="N68" i="22"/>
  <c r="L16" i="22"/>
  <c r="I69" i="22"/>
  <c r="F69" i="22"/>
  <c r="O76" i="22"/>
  <c r="N64" i="22"/>
  <c r="O64" i="22"/>
  <c r="N52" i="22"/>
  <c r="O52" i="22"/>
  <c r="O46" i="22"/>
  <c r="N46" i="22"/>
  <c r="F29" i="22"/>
  <c r="L31" i="39"/>
  <c r="L27" i="39"/>
  <c r="S11" i="39"/>
  <c r="S27" i="39" s="1"/>
  <c r="L36" i="39"/>
  <c r="S32" i="39"/>
  <c r="S36" i="39" s="1"/>
  <c r="L28" i="39"/>
  <c r="S12" i="39"/>
  <c r="O44" i="22"/>
  <c r="O45" i="22"/>
  <c r="N45" i="22"/>
  <c r="O47" i="22"/>
  <c r="N47" i="22"/>
  <c r="O48" i="22"/>
  <c r="N48" i="22"/>
  <c r="O49" i="22"/>
  <c r="N49" i="22"/>
  <c r="O50" i="22"/>
  <c r="N50" i="22"/>
  <c r="O54" i="22"/>
  <c r="N54" i="22"/>
  <c r="O53" i="22"/>
  <c r="N53" i="22"/>
  <c r="O51" i="22"/>
  <c r="N51" i="22"/>
  <c r="O58" i="22"/>
  <c r="N58" i="22"/>
  <c r="O65" i="22"/>
  <c r="N65" i="22"/>
  <c r="O67" i="22"/>
  <c r="N67" i="22"/>
  <c r="O66" i="22"/>
  <c r="N66" i="22"/>
  <c r="O61" i="22"/>
  <c r="N61" i="22"/>
  <c r="O62" i="22"/>
  <c r="N62" i="22"/>
  <c r="O63" i="22"/>
  <c r="N63" i="22"/>
  <c r="O60" i="22"/>
  <c r="N60" i="22"/>
  <c r="O59" i="22"/>
  <c r="N59" i="22"/>
  <c r="O57" i="22"/>
  <c r="N57" i="22"/>
  <c r="O55" i="22"/>
  <c r="N55" i="22"/>
  <c r="O56" i="22"/>
  <c r="N56" i="22"/>
  <c r="O20" i="22"/>
  <c r="N15" i="22"/>
  <c r="O15" i="22"/>
  <c r="N17" i="22"/>
  <c r="O17" i="22"/>
  <c r="N19" i="22"/>
  <c r="O19" i="22"/>
  <c r="N20" i="22"/>
  <c r="N23" i="22"/>
  <c r="O23" i="22"/>
  <c r="N22" i="22"/>
  <c r="O22" i="22"/>
  <c r="N21" i="22"/>
  <c r="O21" i="22"/>
  <c r="N26" i="22"/>
  <c r="O26" i="22"/>
  <c r="N27" i="22"/>
  <c r="O27" i="22"/>
  <c r="N25" i="22"/>
  <c r="O25" i="22"/>
  <c r="N18" i="22"/>
  <c r="O18" i="22"/>
  <c r="N11" i="22"/>
  <c r="O11" i="22"/>
  <c r="N13" i="22"/>
  <c r="O13" i="22"/>
  <c r="N14" i="22"/>
  <c r="O14" i="22"/>
  <c r="N10" i="22"/>
  <c r="O10" i="22"/>
  <c r="N8" i="22"/>
  <c r="O8" i="22"/>
  <c r="N7" i="22"/>
  <c r="O7" i="22"/>
  <c r="N5" i="22"/>
  <c r="O5" i="22"/>
  <c r="N36" i="22"/>
  <c r="O36" i="22"/>
  <c r="O16" i="22"/>
  <c r="J45" i="22"/>
  <c r="J47" i="22"/>
  <c r="J48" i="22"/>
  <c r="J49" i="22"/>
  <c r="J50" i="22"/>
  <c r="J54" i="22"/>
  <c r="J53" i="22"/>
  <c r="J51" i="22"/>
  <c r="J58" i="22"/>
  <c r="J65" i="22"/>
  <c r="J67" i="22"/>
  <c r="J66" i="22"/>
  <c r="J61" i="22"/>
  <c r="J62" i="22"/>
  <c r="J63" i="22"/>
  <c r="J60" i="22"/>
  <c r="J59" i="22"/>
  <c r="J57" i="22"/>
  <c r="J55" i="22"/>
  <c r="M56" i="22"/>
  <c r="J17" i="22"/>
  <c r="J19" i="22"/>
  <c r="J20" i="22"/>
  <c r="J23" i="22"/>
  <c r="J22" i="22"/>
  <c r="J21" i="22"/>
  <c r="J26" i="22"/>
  <c r="J27" i="22"/>
  <c r="J25" i="22"/>
  <c r="J18" i="22"/>
  <c r="J11" i="22"/>
  <c r="J13" i="22"/>
  <c r="J14" i="22"/>
  <c r="J10" i="22"/>
  <c r="J8" i="22"/>
  <c r="J7" i="22"/>
  <c r="J5" i="22"/>
  <c r="I54" i="33"/>
  <c r="I32" i="33"/>
  <c r="I33" i="33"/>
  <c r="K33" i="33" s="1"/>
  <c r="I34" i="33"/>
  <c r="K34" i="33" s="1"/>
  <c r="I35" i="33"/>
  <c r="K35" i="33" s="1"/>
  <c r="I4" i="33"/>
  <c r="I5" i="33"/>
  <c r="K5" i="33" s="1"/>
  <c r="I7" i="33"/>
  <c r="I8" i="33"/>
  <c r="K8" i="33" s="1"/>
  <c r="I9" i="33"/>
  <c r="K9" i="33" s="1"/>
  <c r="I10" i="33"/>
  <c r="K10" i="33" s="1"/>
  <c r="I14" i="33"/>
  <c r="K14" i="33" s="1"/>
  <c r="I13" i="33"/>
  <c r="K13" i="33" s="1"/>
  <c r="I11" i="33"/>
  <c r="K11" i="33" s="1"/>
  <c r="I18" i="33"/>
  <c r="K18" i="33" s="1"/>
  <c r="I25" i="33"/>
  <c r="K25" i="33" s="1"/>
  <c r="I27" i="33"/>
  <c r="K27" i="33" s="1"/>
  <c r="I26" i="33"/>
  <c r="I21" i="33"/>
  <c r="K21" i="33" s="1"/>
  <c r="I22" i="33"/>
  <c r="K22" i="33" s="1"/>
  <c r="I23" i="33"/>
  <c r="K23" i="33" s="1"/>
  <c r="I20" i="33"/>
  <c r="K20" i="33" s="1"/>
  <c r="I19" i="33"/>
  <c r="K19" i="33" s="1"/>
  <c r="I17" i="33"/>
  <c r="I15" i="33"/>
  <c r="K15" i="33" s="1"/>
  <c r="I16" i="33"/>
  <c r="K16" i="33" s="1"/>
  <c r="I70" i="33"/>
  <c r="I71" i="33"/>
  <c r="I72" i="33"/>
  <c r="K72" i="33" s="1"/>
  <c r="I43" i="33"/>
  <c r="I45" i="33"/>
  <c r="I46" i="33"/>
  <c r="I47" i="33"/>
  <c r="I48" i="33"/>
  <c r="I52" i="33"/>
  <c r="I51" i="33"/>
  <c r="I49" i="33"/>
  <c r="I56" i="33"/>
  <c r="I63" i="33"/>
  <c r="I65" i="33"/>
  <c r="I64" i="33"/>
  <c r="I59" i="33"/>
  <c r="I60" i="33"/>
  <c r="I61" i="33"/>
  <c r="I58" i="33"/>
  <c r="I57" i="33"/>
  <c r="I55" i="33"/>
  <c r="I53" i="33"/>
  <c r="H72" i="9"/>
  <c r="H73" i="9"/>
  <c r="K73" i="9" s="1"/>
  <c r="M73" i="9" s="1"/>
  <c r="H74" i="9"/>
  <c r="K74" i="9" s="1"/>
  <c r="M74" i="9" s="1"/>
  <c r="H75" i="9"/>
  <c r="H44" i="9"/>
  <c r="H45" i="9"/>
  <c r="H47" i="9"/>
  <c r="H48" i="9"/>
  <c r="K48" i="9" s="1"/>
  <c r="M48" i="9" s="1"/>
  <c r="H49" i="9"/>
  <c r="K49" i="9" s="1"/>
  <c r="M49" i="9" s="1"/>
  <c r="H50" i="9"/>
  <c r="H54" i="9"/>
  <c r="K54" i="9" s="1"/>
  <c r="M54" i="9" s="1"/>
  <c r="H53" i="9"/>
  <c r="K53" i="9" s="1"/>
  <c r="M53" i="9" s="1"/>
  <c r="H51" i="9"/>
  <c r="K51" i="9" s="1"/>
  <c r="M51" i="9" s="1"/>
  <c r="H58" i="9"/>
  <c r="K58" i="9" s="1"/>
  <c r="M58" i="9" s="1"/>
  <c r="H65" i="9"/>
  <c r="H67" i="9"/>
  <c r="H66" i="9"/>
  <c r="H61" i="9"/>
  <c r="K61" i="9" s="1"/>
  <c r="M61" i="9" s="1"/>
  <c r="H62" i="9"/>
  <c r="K62" i="9" s="1"/>
  <c r="M62" i="9" s="1"/>
  <c r="H63" i="9"/>
  <c r="K63" i="9" s="1"/>
  <c r="M63" i="9" s="1"/>
  <c r="H60" i="9"/>
  <c r="K60" i="9" s="1"/>
  <c r="M60" i="9" s="1"/>
  <c r="H59" i="9"/>
  <c r="K59" i="9" s="1"/>
  <c r="M59" i="9" s="1"/>
  <c r="H57" i="9"/>
  <c r="H55" i="9"/>
  <c r="H56" i="9"/>
  <c r="H32" i="9"/>
  <c r="H33" i="9"/>
  <c r="K33" i="9" s="1"/>
  <c r="M33" i="9" s="1"/>
  <c r="H34" i="9"/>
  <c r="K34" i="9" s="1"/>
  <c r="M34" i="9" s="1"/>
  <c r="H35" i="9"/>
  <c r="H4" i="9"/>
  <c r="H5" i="9"/>
  <c r="H7" i="9"/>
  <c r="H8" i="9"/>
  <c r="K8" i="9" s="1"/>
  <c r="M8" i="9" s="1"/>
  <c r="H9" i="9"/>
  <c r="K9" i="9" s="1"/>
  <c r="M9" i="9" s="1"/>
  <c r="H10" i="9"/>
  <c r="H14" i="9"/>
  <c r="H13" i="9"/>
  <c r="H11" i="9"/>
  <c r="K11" i="9" s="1"/>
  <c r="M11" i="9" s="1"/>
  <c r="H18" i="9"/>
  <c r="K18" i="9" s="1"/>
  <c r="M18" i="9" s="1"/>
  <c r="H25" i="9"/>
  <c r="H27" i="9"/>
  <c r="K27" i="9" s="1"/>
  <c r="M27" i="9" s="1"/>
  <c r="H26" i="9"/>
  <c r="H21" i="9"/>
  <c r="K21" i="9" s="1"/>
  <c r="M21" i="9" s="1"/>
  <c r="H22" i="9"/>
  <c r="K22" i="9" s="1"/>
  <c r="M22" i="9" s="1"/>
  <c r="H23" i="9"/>
  <c r="K23" i="9" s="1"/>
  <c r="M23" i="9" s="1"/>
  <c r="H20" i="9"/>
  <c r="K20" i="9" s="1"/>
  <c r="M20" i="9" s="1"/>
  <c r="H19" i="9"/>
  <c r="K19" i="9" s="1"/>
  <c r="M19" i="9" s="1"/>
  <c r="H17" i="9"/>
  <c r="K17" i="9" s="1"/>
  <c r="M17" i="9" s="1"/>
  <c r="H15" i="9"/>
  <c r="K15" i="9" s="1"/>
  <c r="M15" i="9" s="1"/>
  <c r="H16" i="9"/>
  <c r="L22" i="22" l="1"/>
  <c r="J6" i="22"/>
  <c r="N69" i="22"/>
  <c r="J12" i="22"/>
  <c r="K65" i="9"/>
  <c r="M65" i="9" s="1"/>
  <c r="H68" i="9"/>
  <c r="J24" i="22"/>
  <c r="I74" i="33"/>
  <c r="I50" i="33"/>
  <c r="K50" i="33" s="1"/>
  <c r="I77" i="22"/>
  <c r="I66" i="33"/>
  <c r="K66" i="33" s="1"/>
  <c r="I44" i="33"/>
  <c r="I62" i="33"/>
  <c r="I6" i="33"/>
  <c r="K6" i="33" s="1"/>
  <c r="K7" i="33"/>
  <c r="I12" i="33"/>
  <c r="K12" i="33" s="1"/>
  <c r="I28" i="33"/>
  <c r="K28" i="33" s="1"/>
  <c r="K26" i="33"/>
  <c r="K32" i="33"/>
  <c r="I36" i="33"/>
  <c r="I24" i="33"/>
  <c r="K17" i="33"/>
  <c r="O69" i="22"/>
  <c r="F77" i="22"/>
  <c r="K32" i="9"/>
  <c r="H36" i="9"/>
  <c r="K72" i="9"/>
  <c r="M72" i="9" s="1"/>
  <c r="H76" i="9"/>
  <c r="H52" i="9"/>
  <c r="K44" i="9"/>
  <c r="M44" i="9" s="1"/>
  <c r="H46" i="9"/>
  <c r="H69" i="9" s="1"/>
  <c r="K57" i="9"/>
  <c r="H64" i="9"/>
  <c r="K25" i="9"/>
  <c r="M25" i="9" s="1"/>
  <c r="H28" i="9"/>
  <c r="H12" i="9"/>
  <c r="K4" i="9"/>
  <c r="H6" i="9"/>
  <c r="K13" i="9"/>
  <c r="H24" i="9"/>
  <c r="K16" i="9"/>
  <c r="K35" i="9"/>
  <c r="K10" i="9"/>
  <c r="K50" i="9"/>
  <c r="K26" i="9"/>
  <c r="K5" i="9"/>
  <c r="K56" i="9"/>
  <c r="K66" i="9"/>
  <c r="K45" i="9"/>
  <c r="J68" i="22"/>
  <c r="J76" i="22"/>
  <c r="J28" i="22"/>
  <c r="J64" i="22"/>
  <c r="J52" i="22"/>
  <c r="J46" i="22"/>
  <c r="L4" i="22"/>
  <c r="M4" i="22"/>
  <c r="L24" i="22"/>
  <c r="L11" i="22"/>
  <c r="L51" i="22"/>
  <c r="L44" i="22"/>
  <c r="M18" i="22"/>
  <c r="M53" i="22"/>
  <c r="L25" i="22"/>
  <c r="M54" i="22"/>
  <c r="L27" i="22"/>
  <c r="M67" i="22"/>
  <c r="L48" i="22"/>
  <c r="L20" i="22"/>
  <c r="M19" i="22"/>
  <c r="L7" i="22"/>
  <c r="M62" i="22"/>
  <c r="L15" i="22"/>
  <c r="L21" i="22"/>
  <c r="L14" i="22"/>
  <c r="M57" i="22"/>
  <c r="M65" i="22"/>
  <c r="M47" i="22"/>
  <c r="L60" i="22"/>
  <c r="L63" i="22"/>
  <c r="L17" i="22"/>
  <c r="L8" i="22"/>
  <c r="M61" i="22"/>
  <c r="L49" i="22"/>
  <c r="M55" i="22"/>
  <c r="L13" i="22"/>
  <c r="L23" i="22"/>
  <c r="L59" i="22"/>
  <c r="L58" i="22"/>
  <c r="S31" i="39"/>
  <c r="L35" i="39"/>
  <c r="M51" i="22"/>
  <c r="L67" i="22"/>
  <c r="L55" i="22"/>
  <c r="M48" i="22"/>
  <c r="M44" i="22"/>
  <c r="L66" i="22"/>
  <c r="L53" i="22"/>
  <c r="M63" i="22"/>
  <c r="L54" i="22"/>
  <c r="L50" i="22"/>
  <c r="L56" i="22"/>
  <c r="M60" i="22"/>
  <c r="M45" i="22"/>
  <c r="L62" i="22"/>
  <c r="M49" i="22"/>
  <c r="M66" i="22"/>
  <c r="M5" i="22"/>
  <c r="L26" i="22"/>
  <c r="L10" i="22"/>
  <c r="L57" i="22"/>
  <c r="L65" i="22"/>
  <c r="L47" i="22"/>
  <c r="L61" i="22"/>
  <c r="L45" i="22"/>
  <c r="M59" i="22"/>
  <c r="M58" i="22"/>
  <c r="M50" i="22"/>
  <c r="M16" i="22"/>
  <c r="M10" i="22"/>
  <c r="L5" i="22"/>
  <c r="L19" i="22"/>
  <c r="M26" i="22"/>
  <c r="M21" i="22"/>
  <c r="M20" i="22"/>
  <c r="M22" i="22"/>
  <c r="M14" i="22"/>
  <c r="M11" i="22"/>
  <c r="L18" i="22"/>
  <c r="M25" i="22"/>
  <c r="M17" i="22"/>
  <c r="M8" i="22"/>
  <c r="M13" i="22"/>
  <c r="M27" i="22"/>
  <c r="M23" i="22"/>
  <c r="M15" i="22"/>
  <c r="M7" i="22"/>
  <c r="G75" i="33"/>
  <c r="E75" i="33"/>
  <c r="H75" i="33"/>
  <c r="K75" i="9"/>
  <c r="K76" i="9" s="1"/>
  <c r="K7" i="9"/>
  <c r="K47" i="9"/>
  <c r="K55" i="9"/>
  <c r="M55" i="9" s="1"/>
  <c r="K67" i="9"/>
  <c r="M67" i="9" s="1"/>
  <c r="K14" i="9"/>
  <c r="N77" i="22" l="1"/>
  <c r="M68" i="22"/>
  <c r="H77" i="9"/>
  <c r="K44" i="33"/>
  <c r="I67" i="33"/>
  <c r="K67" i="33" s="1"/>
  <c r="O77" i="22"/>
  <c r="K24" i="33"/>
  <c r="I29" i="33"/>
  <c r="K29" i="33" s="1"/>
  <c r="K36" i="33"/>
  <c r="L68" i="22"/>
  <c r="M32" i="9"/>
  <c r="K36" i="9"/>
  <c r="K52" i="9"/>
  <c r="K68" i="9"/>
  <c r="K46" i="9"/>
  <c r="M57" i="9"/>
  <c r="K64" i="9"/>
  <c r="H29" i="9"/>
  <c r="H37" i="9" s="1"/>
  <c r="M13" i="9"/>
  <c r="K24" i="9"/>
  <c r="M4" i="9"/>
  <c r="K6" i="9"/>
  <c r="M7" i="9"/>
  <c r="K12" i="9"/>
  <c r="K28" i="9"/>
  <c r="M35" i="9"/>
  <c r="M50" i="9"/>
  <c r="M10" i="9"/>
  <c r="M75" i="9"/>
  <c r="M76" i="9" s="1"/>
  <c r="M5" i="9"/>
  <c r="M45" i="9"/>
  <c r="M26" i="9"/>
  <c r="M28" i="9" s="1"/>
  <c r="M56" i="9"/>
  <c r="M66" i="9"/>
  <c r="M16" i="9"/>
  <c r="L76" i="22"/>
  <c r="M76" i="22"/>
  <c r="J69" i="22"/>
  <c r="L64" i="22"/>
  <c r="M64" i="22"/>
  <c r="L52" i="22"/>
  <c r="M52" i="22"/>
  <c r="M46" i="22"/>
  <c r="L46" i="22"/>
  <c r="J29" i="22"/>
  <c r="L36" i="22"/>
  <c r="M36" i="22"/>
  <c r="I75" i="33"/>
  <c r="M47" i="9"/>
  <c r="M52" i="9" s="1"/>
  <c r="M14" i="9"/>
  <c r="J37" i="22" l="1"/>
  <c r="I37" i="33"/>
  <c r="K37" i="33" s="1"/>
  <c r="K69" i="9"/>
  <c r="K77" i="9" s="1"/>
  <c r="M36" i="9"/>
  <c r="M64" i="9"/>
  <c r="M46" i="9"/>
  <c r="M68" i="9"/>
  <c r="M12" i="9"/>
  <c r="K29" i="9"/>
  <c r="K37" i="9" s="1"/>
  <c r="M24" i="9"/>
  <c r="M6" i="9"/>
  <c r="O76" i="9"/>
  <c r="J77" i="22"/>
  <c r="L69" i="22"/>
  <c r="M69" i="22"/>
  <c r="G17" i="36"/>
  <c r="I61" i="36"/>
  <c r="H61" i="36"/>
  <c r="E61" i="36"/>
  <c r="I57" i="36"/>
  <c r="H57" i="36"/>
  <c r="F57" i="36"/>
  <c r="N57" i="36" s="1"/>
  <c r="E57" i="36"/>
  <c r="D57" i="36"/>
  <c r="I45" i="36"/>
  <c r="H45" i="36"/>
  <c r="F45" i="36"/>
  <c r="N45" i="36" s="1"/>
  <c r="E45" i="36"/>
  <c r="M45" i="36" s="1"/>
  <c r="D45" i="36"/>
  <c r="L45" i="36" s="1"/>
  <c r="I39" i="36"/>
  <c r="H39" i="36"/>
  <c r="F39" i="36"/>
  <c r="E39" i="36"/>
  <c r="M39" i="36" s="1"/>
  <c r="D39" i="36"/>
  <c r="O37" i="36"/>
  <c r="G38" i="36"/>
  <c r="O38" i="36" s="1"/>
  <c r="G40" i="36"/>
  <c r="O40" i="36" s="1"/>
  <c r="G41" i="36"/>
  <c r="O41" i="36" s="1"/>
  <c r="G42" i="36"/>
  <c r="O42" i="36" s="1"/>
  <c r="G43" i="36"/>
  <c r="O43" i="36" s="1"/>
  <c r="G47" i="36"/>
  <c r="O47" i="36" s="1"/>
  <c r="G46" i="36"/>
  <c r="O46" i="36" s="1"/>
  <c r="G44" i="36"/>
  <c r="O44" i="36" s="1"/>
  <c r="G51" i="36"/>
  <c r="O51" i="36" s="1"/>
  <c r="G58" i="36"/>
  <c r="G60" i="36"/>
  <c r="O60" i="36" s="1"/>
  <c r="G59" i="36"/>
  <c r="O59" i="36" s="1"/>
  <c r="G54" i="36"/>
  <c r="O54" i="36" s="1"/>
  <c r="G55" i="36"/>
  <c r="O55" i="36" s="1"/>
  <c r="G56" i="36"/>
  <c r="O56" i="36" s="1"/>
  <c r="G53" i="36"/>
  <c r="O53" i="36" s="1"/>
  <c r="G52" i="36"/>
  <c r="O52" i="36" s="1"/>
  <c r="G50" i="36"/>
  <c r="O50" i="36" s="1"/>
  <c r="G48" i="36"/>
  <c r="O48" i="36" s="1"/>
  <c r="G49" i="36"/>
  <c r="O49" i="36" s="1"/>
  <c r="H29" i="36"/>
  <c r="L29" i="36" s="1"/>
  <c r="F29" i="36"/>
  <c r="N29" i="36" s="1"/>
  <c r="E29" i="36"/>
  <c r="M29" i="36" s="1"/>
  <c r="H25" i="36"/>
  <c r="L25" i="36" s="1"/>
  <c r="F25" i="36"/>
  <c r="N25" i="36" s="1"/>
  <c r="E25" i="36"/>
  <c r="M25" i="36" s="1"/>
  <c r="H13" i="36"/>
  <c r="L13" i="36" s="1"/>
  <c r="F13" i="36"/>
  <c r="N13" i="36" s="1"/>
  <c r="E13" i="36"/>
  <c r="M13" i="36" s="1"/>
  <c r="H7" i="36"/>
  <c r="L7" i="36" s="1"/>
  <c r="F7" i="36"/>
  <c r="E7" i="36"/>
  <c r="M7" i="36" s="1"/>
  <c r="K5" i="36"/>
  <c r="G5" i="36"/>
  <c r="K6" i="36"/>
  <c r="G6" i="36"/>
  <c r="K8" i="36"/>
  <c r="G8" i="36"/>
  <c r="K9" i="36"/>
  <c r="G9" i="36"/>
  <c r="K10" i="36"/>
  <c r="G10" i="36"/>
  <c r="K11" i="36"/>
  <c r="G11" i="36"/>
  <c r="K15" i="36"/>
  <c r="G15" i="36"/>
  <c r="K14" i="36"/>
  <c r="G14" i="36"/>
  <c r="K12" i="36"/>
  <c r="G12" i="36"/>
  <c r="K19" i="36"/>
  <c r="G19" i="36"/>
  <c r="K26" i="36"/>
  <c r="G26" i="36"/>
  <c r="O26" i="36" s="1"/>
  <c r="K28" i="36"/>
  <c r="G28" i="36"/>
  <c r="K27" i="36"/>
  <c r="G27" i="36"/>
  <c r="K22" i="36"/>
  <c r="G22" i="36"/>
  <c r="K23" i="36"/>
  <c r="G23" i="36"/>
  <c r="O23" i="36" s="1"/>
  <c r="K24" i="36"/>
  <c r="G24" i="36"/>
  <c r="K21" i="36"/>
  <c r="G21" i="36"/>
  <c r="K20" i="36"/>
  <c r="G20" i="36"/>
  <c r="K18" i="36"/>
  <c r="G18" i="36"/>
  <c r="O18" i="36" s="1"/>
  <c r="K16" i="36"/>
  <c r="G16" i="36"/>
  <c r="K17" i="36"/>
  <c r="L39" i="36" l="1"/>
  <c r="L61" i="36"/>
  <c r="H62" i="36"/>
  <c r="O15" i="36"/>
  <c r="O8" i="36"/>
  <c r="O58" i="36"/>
  <c r="G61" i="36"/>
  <c r="I62" i="36"/>
  <c r="L57" i="36"/>
  <c r="D62" i="36"/>
  <c r="L62" i="36" s="1"/>
  <c r="M57" i="36"/>
  <c r="M61" i="36"/>
  <c r="E62" i="36"/>
  <c r="M62" i="36" s="1"/>
  <c r="O16" i="36"/>
  <c r="O24" i="36"/>
  <c r="O28" i="36"/>
  <c r="O14" i="36"/>
  <c r="O9" i="36"/>
  <c r="O21" i="36"/>
  <c r="O27" i="36"/>
  <c r="O12" i="36"/>
  <c r="O10" i="36"/>
  <c r="O5" i="36"/>
  <c r="O17" i="36"/>
  <c r="O20" i="36"/>
  <c r="O22" i="36"/>
  <c r="O19" i="36"/>
  <c r="O11" i="36"/>
  <c r="O6" i="36"/>
  <c r="N39" i="36"/>
  <c r="F62" i="36"/>
  <c r="N62" i="36" s="1"/>
  <c r="N7" i="36"/>
  <c r="F30" i="36"/>
  <c r="N30" i="36" s="1"/>
  <c r="E30" i="36"/>
  <c r="M30" i="36" s="1"/>
  <c r="G45" i="36"/>
  <c r="O45" i="36" s="1"/>
  <c r="H30" i="36"/>
  <c r="L30" i="36" s="1"/>
  <c r="M69" i="9"/>
  <c r="O69" i="9" s="1"/>
  <c r="M29" i="9"/>
  <c r="M37" i="9" s="1"/>
  <c r="L77" i="22"/>
  <c r="M77" i="22"/>
  <c r="G7" i="36"/>
  <c r="G29" i="36"/>
  <c r="K29" i="36"/>
  <c r="K7" i="36"/>
  <c r="K25" i="36"/>
  <c r="G13" i="36"/>
  <c r="O61" i="36"/>
  <c r="K13" i="36"/>
  <c r="G25" i="36"/>
  <c r="G39" i="36"/>
  <c r="G57" i="36"/>
  <c r="O57" i="36" s="1"/>
  <c r="G62" i="36" l="1"/>
  <c r="O13" i="36"/>
  <c r="O29" i="36"/>
  <c r="O25" i="36"/>
  <c r="O7" i="36"/>
  <c r="O62" i="36"/>
  <c r="O39" i="36"/>
  <c r="K30" i="36"/>
  <c r="G30" i="36"/>
  <c r="M77" i="9"/>
  <c r="O77" i="9" s="1"/>
  <c r="O30" i="36" l="1"/>
  <c r="K4" i="33"/>
  <c r="K55" i="33"/>
  <c r="K64" i="33"/>
  <c r="K63" i="33"/>
  <c r="K47" i="33"/>
  <c r="K45" i="33"/>
  <c r="K71" i="33"/>
  <c r="K74" i="33"/>
  <c r="K53" i="33"/>
  <c r="K57" i="33"/>
  <c r="K58" i="33"/>
  <c r="K61" i="33"/>
  <c r="K60" i="33"/>
  <c r="K59" i="33"/>
  <c r="K65" i="33"/>
  <c r="K56" i="33"/>
  <c r="K49" i="33"/>
  <c r="K51" i="33"/>
  <c r="K52" i="33"/>
  <c r="K48" i="33"/>
  <c r="K46" i="33"/>
  <c r="K43" i="33"/>
  <c r="K42" i="33"/>
  <c r="K73" i="33"/>
  <c r="K70" i="33"/>
  <c r="K75" i="33"/>
  <c r="K54" i="33"/>
  <c r="O72" i="9" l="1"/>
  <c r="O73" i="9"/>
  <c r="O74" i="9"/>
  <c r="O75" i="9"/>
  <c r="O44" i="9"/>
  <c r="O45" i="9"/>
  <c r="O48" i="9"/>
  <c r="O49" i="9"/>
  <c r="O50" i="9"/>
  <c r="O54" i="9"/>
  <c r="O51" i="9"/>
  <c r="O58" i="9"/>
  <c r="O67" i="9"/>
  <c r="O66" i="9"/>
  <c r="O61" i="9"/>
  <c r="O62" i="9"/>
  <c r="O63" i="9"/>
  <c r="O60" i="9"/>
  <c r="O59" i="9"/>
  <c r="O57" i="9"/>
  <c r="O55" i="9"/>
  <c r="O56" i="9"/>
  <c r="O47" i="9" l="1"/>
  <c r="O53" i="9"/>
  <c r="O65" i="9"/>
  <c r="L12" i="22" l="1"/>
  <c r="M12" i="22"/>
  <c r="N6" i="22" l="1"/>
  <c r="O6" i="22"/>
  <c r="O12" i="22"/>
  <c r="N28" i="22"/>
  <c r="O28" i="22"/>
  <c r="L6" i="22"/>
  <c r="M6" i="22"/>
  <c r="L28" i="22"/>
  <c r="M28" i="22"/>
  <c r="O15" i="9"/>
  <c r="O17" i="9"/>
  <c r="O19" i="9"/>
  <c r="O20" i="9"/>
  <c r="O23" i="9"/>
  <c r="O22" i="9"/>
  <c r="O21" i="9"/>
  <c r="O26" i="9"/>
  <c r="O27" i="9"/>
  <c r="O25" i="9"/>
  <c r="O18" i="9"/>
  <c r="O11" i="9"/>
  <c r="O13" i="9"/>
  <c r="O14" i="9"/>
  <c r="O10" i="9"/>
  <c r="O9" i="9"/>
  <c r="O8" i="9"/>
  <c r="O7" i="9"/>
  <c r="O5" i="9"/>
  <c r="O4" i="9"/>
  <c r="O35" i="9"/>
  <c r="O34" i="9"/>
  <c r="O33" i="9"/>
  <c r="O16" i="9"/>
  <c r="O37" i="9" l="1"/>
  <c r="N24" i="22" l="1"/>
  <c r="F37" i="22"/>
  <c r="E37" i="22"/>
  <c r="M24" i="22"/>
  <c r="O24" i="22"/>
  <c r="G37" i="22"/>
  <c r="H37" i="22"/>
  <c r="O29" i="22" l="1"/>
  <c r="N29" i="22"/>
  <c r="K37" i="22"/>
  <c r="M29" i="22"/>
  <c r="L29" i="22"/>
  <c r="N37" i="22" l="1"/>
  <c r="M37" i="22"/>
  <c r="L37" i="22"/>
  <c r="H15" i="53" l="1"/>
  <c r="H9" i="53"/>
  <c r="H24" i="53"/>
  <c r="H21" i="53"/>
  <c r="H7" i="53"/>
  <c r="H16" i="53"/>
  <c r="H14" i="53"/>
  <c r="H6" i="53"/>
  <c r="H22" i="53"/>
  <c r="H19" i="53"/>
  <c r="H4" i="53"/>
  <c r="H23" i="53"/>
  <c r="H5" i="53"/>
  <c r="H18" i="53"/>
  <c r="H13" i="53"/>
  <c r="H29" i="53"/>
  <c r="H20" i="53"/>
  <c r="H10" i="53"/>
  <c r="H12" i="53"/>
</calcChain>
</file>

<file path=xl/sharedStrings.xml><?xml version="1.0" encoding="utf-8"?>
<sst xmlns="http://schemas.openxmlformats.org/spreadsheetml/2006/main" count="904" uniqueCount="152">
  <si>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</si>
  <si>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</si>
  <si>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</si>
  <si>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</si>
  <si>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</si>
  <si>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</si>
  <si>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</si>
  <si>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</si>
  <si>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</si>
  <si>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</si>
  <si>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</si>
  <si>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</si>
  <si>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</si>
  <si>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</si>
  <si>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</si>
  <si>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</si>
  <si>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Dalarnas län ovan fjäll</t>
  </si>
  <si>
    <t>Gävleborgs län</t>
  </si>
  <si>
    <t>Västernorrlands län</t>
  </si>
  <si>
    <t>Jämtlands län</t>
  </si>
  <si>
    <t>Jämtlands län ovan fjäll</t>
  </si>
  <si>
    <t>Västerbottens län</t>
  </si>
  <si>
    <t>Västerbottens län ovan fjäll</t>
  </si>
  <si>
    <t>Norrbottens län</t>
  </si>
  <si>
    <t>Norrbottens län ovan fjäll</t>
  </si>
  <si>
    <t>AB</t>
  </si>
  <si>
    <t>C</t>
  </si>
  <si>
    <t>D</t>
  </si>
  <si>
    <t>E</t>
  </si>
  <si>
    <t>F</t>
  </si>
  <si>
    <t>G</t>
  </si>
  <si>
    <t>H</t>
  </si>
  <si>
    <t>I</t>
  </si>
  <si>
    <t>K</t>
  </si>
  <si>
    <t>M</t>
  </si>
  <si>
    <t>N</t>
  </si>
  <si>
    <t>O</t>
  </si>
  <si>
    <t>S</t>
  </si>
  <si>
    <t>T</t>
  </si>
  <si>
    <t>U</t>
  </si>
  <si>
    <t>W</t>
  </si>
  <si>
    <t>X</t>
  </si>
  <si>
    <t>Y</t>
  </si>
  <si>
    <t>Z</t>
  </si>
  <si>
    <t>AC</t>
  </si>
  <si>
    <t>BD</t>
  </si>
  <si>
    <t>SUS 1</t>
  </si>
  <si>
    <t>Fjällnära skog</t>
  </si>
  <si>
    <t>SUS 2</t>
  </si>
  <si>
    <t>SUS 3</t>
  </si>
  <si>
    <t>SUS 4</t>
  </si>
  <si>
    <t>SUS 5</t>
  </si>
  <si>
    <t>Nemoral skog</t>
  </si>
  <si>
    <t>Ovan fjällnära gräns</t>
  </si>
  <si>
    <t>Nedan fjällnära gräns</t>
  </si>
  <si>
    <t>Boreonemoral skog</t>
  </si>
  <si>
    <t>Andel formellt skyddad värdekärna av total areal produktiv skog</t>
  </si>
  <si>
    <t>Andel formellt skyddad värdekärna av total areal värdekärna</t>
  </si>
  <si>
    <t>Andel formellt skyddad värdekärna av total areal skogsmark.</t>
  </si>
  <si>
    <t>Total areal värdekärna (ha)</t>
  </si>
  <si>
    <t>NP (ha)</t>
  </si>
  <si>
    <t>NR (ha)</t>
  </si>
  <si>
    <t>NVO (ha)</t>
  </si>
  <si>
    <t>SBO (ha)</t>
  </si>
  <si>
    <t>Summa NP, NR, NVO, SBO (ha)</t>
  </si>
  <si>
    <t>NVA NV (ha)</t>
  </si>
  <si>
    <t>NVA SKS (ha)</t>
  </si>
  <si>
    <t>Summa NP, NR, NVO, SBO, NVA (ha)</t>
  </si>
  <si>
    <t>Total areal produktiv skog enligt Riksskogstaxeringen (ha)</t>
  </si>
  <si>
    <t>Total areal skogsmark (ha)</t>
  </si>
  <si>
    <t>Hela Sverige</t>
  </si>
  <si>
    <t>DOS (ha)</t>
  </si>
  <si>
    <t>SNUS (ha)</t>
  </si>
  <si>
    <t>NB SKS (ha)</t>
  </si>
  <si>
    <t>NB bolag (ha)</t>
  </si>
  <si>
    <t>Naturvärdes-objekt SKS (ha)</t>
  </si>
  <si>
    <t>&lt;0,5</t>
  </si>
  <si>
    <t>10-19</t>
  </si>
  <si>
    <t>20-49</t>
  </si>
  <si>
    <t>50-99</t>
  </si>
  <si>
    <t>100-199</t>
  </si>
  <si>
    <t>200-499</t>
  </si>
  <si>
    <t>500-999</t>
  </si>
  <si>
    <t>1000-1999</t>
  </si>
  <si>
    <t>2000-4999</t>
  </si>
  <si>
    <t>&gt;5000</t>
  </si>
  <si>
    <t>Summa</t>
  </si>
  <si>
    <t>Nordboreal skog</t>
  </si>
  <si>
    <t>Sydboreal skog</t>
  </si>
  <si>
    <t>Formellt skydd</t>
  </si>
  <si>
    <t>Natura 2000</t>
  </si>
  <si>
    <t>Utanför formellt skydd</t>
  </si>
  <si>
    <t>Formellt skydd exklusive Natura 2000</t>
  </si>
  <si>
    <t>Exklusive Natura 2000</t>
  </si>
  <si>
    <t>Totalt</t>
  </si>
  <si>
    <t>Inom formellt skydd</t>
  </si>
  <si>
    <t>Summa värdekärna utanför formellt skydd (ha)</t>
  </si>
  <si>
    <t>Formellt skyddat genom Natura 2000 (ha)</t>
  </si>
  <si>
    <t>Totalt formellt skydd (ha)</t>
  </si>
  <si>
    <t>Värdekärnor utanför formellt skydd (produktiv skog) per underlag</t>
  </si>
  <si>
    <t>Värdekärnor utanför formellt skydd (all skogsmark) per underlag</t>
  </si>
  <si>
    <t>Värdekärna utanför formellt skydd (ha)</t>
  </si>
  <si>
    <t>Andel värdekärna utanför formellt skydd av total areal produktiv skog i resp. län (%)</t>
  </si>
  <si>
    <t>Andel värdekärna utanför formellt skydd av total areal skogsmark i resp. län (%)</t>
  </si>
  <si>
    <t>Andel värdekärna utanför formellt skydd av total värdekärna</t>
  </si>
  <si>
    <t>Andel formellt skyddad värdekärna av total areal skogsmark</t>
  </si>
  <si>
    <t>Andel värdekärna utanför formellt skydd av total areal produktiv skog</t>
  </si>
  <si>
    <t>Andel värdekärna utanför formellt skydd av total areal skogsmark</t>
  </si>
  <si>
    <t>Formellt skyddad värdekärna (ha)</t>
  </si>
  <si>
    <t>Formellt skyddade värdekärnor (endast produktiv skog) per underlag</t>
  </si>
  <si>
    <t>Formellt skyddade värdekärnor (all skogsmark) per underlag</t>
  </si>
  <si>
    <t>Totalt (ha)</t>
  </si>
  <si>
    <t>Värdekärna med löst markåtkomst (ha)</t>
  </si>
  <si>
    <t>Övrig värdekärna (ha)</t>
  </si>
  <si>
    <t>Formellt skydd exkl. Natura 2000 (ha)</t>
  </si>
  <si>
    <t>Ädellövskog</t>
  </si>
  <si>
    <t>Triviallövskog med ädellövinslag</t>
  </si>
  <si>
    <t>Formellt skydd exkl. Natura 2000</t>
  </si>
  <si>
    <t>Värdekärnor (endast produktiv skog) inom och utanför formellt skydd</t>
  </si>
  <si>
    <t>Värdekärnor (all skogsmark) inom och utanför formellt skydd</t>
  </si>
  <si>
    <t>KNAS-klass</t>
  </si>
  <si>
    <t>Andel av total areal värdekärna (%)</t>
  </si>
  <si>
    <t>Areal (ha) av värdekärnor utanför formellt skydd (endast produktiv skog)</t>
  </si>
  <si>
    <t>Areal (ha) av alla värdekärnor (endast produktiv skog)</t>
  </si>
  <si>
    <t>Areal skogliga Värdekärnor (all skogsmark) inom tätorter med 500m buffer, samt andel av totalareal värdekärna</t>
  </si>
  <si>
    <t>Summa värdekärna inom formellt skydd (ha)</t>
  </si>
  <si>
    <t>Summa formellt skydd exkl. Natura 2000 (ha)</t>
  </si>
  <si>
    <t>Inom formellt skyddad värdekärna (ha)</t>
  </si>
  <si>
    <t>Inom värdekärna utanför formellt skydd (ha)</t>
  </si>
  <si>
    <t>Inom värdekärna med löst markåtkomst (ha)</t>
  </si>
  <si>
    <t>Inom övrig värdekärna (ha)</t>
  </si>
  <si>
    <t>Ädellöv inom formellt skyddad värdekärna (% av total areal ädellöv inom värdekärna)</t>
  </si>
  <si>
    <t>Ädellöv inom värdekärna utanför formellt skydd (% av total areal ädellöv inom värdekärna)</t>
  </si>
  <si>
    <r>
      <t xml:space="preserve">*KNAS-klasserna </t>
    </r>
    <r>
      <rPr>
        <i/>
        <sz val="11"/>
        <color theme="1"/>
        <rFont val="Calibri"/>
        <family val="2"/>
        <scheme val="minor"/>
      </rPr>
      <t>Ädellövskog</t>
    </r>
    <r>
      <rPr>
        <sz val="11"/>
        <color theme="1"/>
        <rFont val="Calibri"/>
        <family val="2"/>
        <scheme val="minor"/>
      </rPr>
      <t xml:space="preserve"> och </t>
    </r>
    <r>
      <rPr>
        <i/>
        <sz val="11"/>
        <color theme="1"/>
        <rFont val="Calibri"/>
        <family val="2"/>
        <scheme val="minor"/>
      </rPr>
      <t>Triviallövskog med ädellövinslag</t>
    </r>
  </si>
  <si>
    <t>Total areal ädellöv inom värdekärna (ha)</t>
  </si>
  <si>
    <t>Ädellövskog* inom värdekärnor inom och utanför formellt skydd, SUS-region 4 och 5</t>
  </si>
  <si>
    <t>Areal skogliga Värdekärnor (produktiv Skog) inom tätorter med 500m buffer, samt andel av totalareal värdekärna</t>
  </si>
  <si>
    <t>Andel värdekärna inom 500 m från tätort av total areal värdekärna i resp. län (%)</t>
  </si>
  <si>
    <t>Totalareal värdekärna (ha)</t>
  </si>
  <si>
    <t>Areal inom 500 m från tätort (ha)</t>
  </si>
  <si>
    <t>Län eller SUS-region</t>
  </si>
  <si>
    <t>Ädellövskog inom värdekärnor inom och utanför formellt skydd, SUS-region 4 och 5</t>
  </si>
  <si>
    <t>Storleksfördelning av värdekärnor</t>
  </si>
  <si>
    <t>0,5-2,9</t>
  </si>
  <si>
    <t>3-9</t>
  </si>
  <si>
    <t>Inom frivilliga avsättningar</t>
  </si>
  <si>
    <t>Utanför frivilliga avsättningar</t>
  </si>
  <si>
    <t>Andel inom frivillig avsättning (% av total areal värdekärnor utanför formellt skydd som saknar löst markåtkomst)</t>
  </si>
  <si>
    <t>Andel inom frivillig avsättning (% av total areal värdekärnor utanför formellt skydd)</t>
  </si>
  <si>
    <t>Total areal värdekärna utanför formellt skydd (ha)</t>
  </si>
  <si>
    <t>Frivilliga avsättningar inom skogliga värdekärnor (produktiv Skog) utanför formellt skydd som saknar löst markåtkomst</t>
  </si>
  <si>
    <t>Areal värdekärna utanför formellt skydd som saknar löst markåtkomst (ha)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</si>
</sst>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b/>
      <sz val="14"/>
      <color rgb="FF000000"/>
      <name val="Calibri"/>
      <family val="2"/>
      <scheme val="minor"/>
    </font>
    <font>
      <i/>
      <sz val="10"/>
      <color rgb="FF000000"/>
      <name val="Calibri"/>
      <family val="2"/>
      <scheme val="minor"/>
    </font>
    <font>
      <sz val="10"/>
      <color rgb="FF000000"/>
      <name val="Calibri"/>
      <family val="2"/>
      <scheme val="minor"/>
    </font>
    <font>
      <b/>
      <u/>
      <sz val="10"/>
      <color rgb="FF000000"/>
      <name val="Calibri"/>
      <family val="2"/>
      <scheme val="minor"/>
    </font>
    <font>
      <b/>
      <sz val="11"/>
      <color rgb="FF000000"/>
      <name val="Calibri"/>
      <family val="2"/>
      <scheme val="minor"/>
    </font>
    <font>
      <b/>
      <sz val="11"/>
      <color rgb="FFFF0000"/>
      <name val="Calibri"/>
      <family val="2"/>
      <scheme val="minor"/>
    </font>
    <font>
      <i/>
      <sz val="10"/>
      <color rgb="FFFF0000"/>
      <name val="Calibri"/>
      <family val="2"/>
      <scheme val="minor"/>
    </font>
    <font>
      <sz val="10"/>
      <color rgb="FFFF0000"/>
      <name val="Calibri"/>
      <family val="2"/>
      <scheme val="minor"/>
    </font>
    <font>
      <sz val="10"/>
      <color theme="0" tint="-0.499984740745262"/>
      <name val="Calibri"/>
      <family val="2"/>
      <scheme val="minor"/>
    </font>
    <font>
      <b/>
      <sz val="18"/>
      <color theme="1"/>
      <name val="Calibri"/>
      <family val="2"/>
      <scheme val="minor"/>
    </font>
    <font>
      <sz val="9"/>
      <color theme="1"/>
      <name val="Calibri"/>
      <family val="2"/>
      <scheme val="minor"/>
    </font>
    <font>
      <b/>
      <sz val="10"/>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3" fillId="0" borderId="0" applyFont="0" applyFill="0" applyBorder="0" applyAlignment="0" applyProtection="0"/>
  </cellStyleXfs>
  <cellXfs count="364">
    <xf numFmtId="0" fontId="0" fillId="0" borderId="0" xfId="0"/>
    <xf numFmtId="3" fontId="0" fillId="0" borderId="0" xfId="0" applyNumberFormat="1"/>
    <xf numFmtId="0" fontId="1" fillId="0" borderId="0" xfId="0" applyFont="1"/>
    <xf numFmtId="0" fontId="0" fillId="0" borderId="0" xfId="0"/>
    <xf numFmtId="0" fontId="1" fillId="0" borderId="0" xfId="0" applyFont="1"/>
    <xf numFmtId="0" fontId="2" fillId="0" borderId="0" xfId="0" applyFont="1"/>
    <xf numFmtId="3" fontId="2" fillId="0" borderId="0" xfId="0" applyNumberFormat="1" applyFont="1"/>
    <xf numFmtId="0" fontId="5" fillId="0" borderId="0" xfId="0" applyFont="1"/>
    <xf numFmtId="0" fontId="6" fillId="0" borderId="0" xfId="0" applyFont="1"/>
    <xf numFmtId="0" fontId="8" fillId="0" borderId="0" xfId="0" applyFont="1"/>
    <xf numFmtId="0" fontId="9" fillId="0" borderId="0" xfId="0" applyFont="1"/>
    <xf numFmtId="0" fontId="7" fillId="0" borderId="0" xfId="0" applyFont="1"/>
    <xf numFmtId="0" fontId="10" fillId="0" borderId="0" xfId="0" applyFont="1"/>
    <xf numFmtId="0" fontId="11" fillId="0" borderId="0" xfId="0" applyFont="1"/>
    <xf numFmtId="0" fontId="12" fillId="0" borderId="0" xfId="0" applyFont="1"/>
    <xf numFmtId="3" fontId="2" fillId="0" borderId="0" xfId="0" applyNumberFormat="1" applyFont="1" applyBorder="1"/>
    <xf numFmtId="9" fontId="2" fillId="0" borderId="0" xfId="1" applyFont="1" applyBorder="1"/>
    <xf numFmtId="9" fontId="2" fillId="0" borderId="0" xfId="1" applyFont="1"/>
    <xf numFmtId="3" fontId="4" fillId="0" borderId="3" xfId="0" applyNumberFormat="1" applyFont="1" applyBorder="1"/>
    <xf numFmtId="3" fontId="4" fillId="0" borderId="0" xfId="0" applyNumberFormat="1" applyFont="1" applyBorder="1"/>
    <xf numFmtId="3" fontId="4" fillId="0" borderId="13" xfId="0" applyNumberFormat="1" applyFont="1" applyBorder="1"/>
    <xf numFmtId="3" fontId="4" fillId="0" borderId="8" xfId="0" applyNumberFormat="1" applyFont="1" applyBorder="1"/>
    <xf numFmtId="3" fontId="4" fillId="0" borderId="16" xfId="0" applyNumberFormat="1" applyFont="1" applyBorder="1"/>
    <xf numFmtId="9" fontId="4" fillId="0" borderId="6" xfId="1" applyNumberFormat="1" applyFont="1" applyBorder="1"/>
    <xf numFmtId="9" fontId="4" fillId="0" borderId="10" xfId="1" applyFont="1" applyBorder="1"/>
    <xf numFmtId="0" fontId="4" fillId="0" borderId="0" xfId="0" applyFont="1"/>
    <xf numFmtId="0" fontId="0" fillId="0" borderId="0" xfId="0"/>
    <xf numFmtId="3" fontId="1" fillId="0" borderId="0" xfId="0" applyNumberFormat="1" applyFont="1"/>
    <xf numFmtId="0" fontId="0" fillId="0" borderId="0" xfId="0"/>
    <xf numFmtId="0" fontId="4" fillId="0" borderId="0" xfId="0" applyFont="1" applyAlignment="1">
      <alignment wrapText="1"/>
    </xf>
    <xf numFmtId="0" fontId="4" fillId="0" borderId="0" xfId="0" applyFont="1"/>
    <xf numFmtId="0" fontId="1" fillId="0" borderId="0" xfId="0" applyFont="1" applyAlignment="1">
      <alignment horizontal="center"/>
    </xf>
    <xf numFmtId="0" fontId="0" fillId="0" borderId="0" xfId="0" applyAlignment="1">
      <alignment wrapText="1"/>
    </xf>
    <xf numFmtId="0" fontId="4" fillId="0" borderId="25" xfId="0" applyFont="1" applyBorder="1" applyAlignment="1">
      <alignment wrapText="1"/>
    </xf>
    <xf numFmtId="3" fontId="4" fillId="0" borderId="7" xfId="0" applyNumberFormat="1" applyFont="1" applyBorder="1"/>
    <xf numFmtId="0" fontId="4" fillId="0" borderId="0" xfId="0" applyFont="1" applyBorder="1" applyAlignment="1">
      <alignment wrapText="1"/>
    </xf>
    <xf numFmtId="3" fontId="4" fillId="0" borderId="12" xfId="0" applyNumberFormat="1" applyFont="1" applyBorder="1"/>
    <xf numFmtId="9" fontId="0" fillId="0" borderId="0" xfId="1" applyFont="1"/>
    <xf numFmtId="0" fontId="0" fillId="0" borderId="0" xfId="0" applyNumberFormat="1"/>
    <xf numFmtId="0" fontId="0" fillId="0" borderId="0" xfId="0" applyAlignment="1"/>
    <xf numFmtId="3" fontId="0" fillId="0" borderId="0" xfId="0" applyNumberFormat="1" applyAlignment="1">
      <alignment wrapText="1"/>
    </xf>
    <xf numFmtId="0" fontId="0" fillId="0" borderId="0" xfId="0"/>
    <xf numFmtId="3" fontId="2" fillId="0" borderId="0" xfId="0" applyNumberFormat="1" applyFont="1" applyFill="1" applyBorder="1"/>
    <xf numFmtId="3" fontId="2" fillId="0" borderId="25" xfId="0" applyNumberFormat="1" applyFont="1" applyFill="1" applyBorder="1"/>
    <xf numFmtId="0" fontId="2" fillId="0" borderId="0" xfId="0" applyFont="1" applyBorder="1"/>
    <xf numFmtId="0" fontId="2" fillId="0" borderId="0" xfId="0" applyFont="1" applyFill="1" applyBorder="1"/>
    <xf numFmtId="9" fontId="2" fillId="0" borderId="0" xfId="1" applyFont="1" applyFill="1" applyBorder="1"/>
    <xf numFmtId="0" fontId="2" fillId="0" borderId="25" xfId="0" applyFont="1" applyFill="1" applyBorder="1"/>
    <xf numFmtId="3" fontId="2" fillId="0" borderId="31" xfId="0" applyNumberFormat="1" applyFont="1" applyFill="1" applyBorder="1"/>
    <xf numFmtId="3" fontId="2" fillId="0" borderId="42" xfId="0" applyNumberFormat="1" applyFont="1" applyFill="1" applyBorder="1"/>
    <xf numFmtId="0" fontId="15" fillId="0" borderId="0" xfId="0" applyFont="1" applyFill="1" applyBorder="1"/>
    <xf numFmtId="3" fontId="15" fillId="0" borderId="0" xfId="0" applyNumberFormat="1" applyFont="1" applyFill="1" applyBorder="1"/>
    <xf numFmtId="0" fontId="17" fillId="0" borderId="0" xfId="0" applyFont="1"/>
    <xf numFmtId="0" fontId="4" fillId="0" borderId="5" xfId="0" applyFont="1" applyBorder="1" applyAlignment="1">
      <alignment horizontal="center" wrapText="1"/>
    </xf>
    <xf numFmtId="0" fontId="4" fillId="0" borderId="5" xfId="0" applyFont="1" applyBorder="1" applyAlignment="1">
      <alignment wrapText="1"/>
    </xf>
    <xf numFmtId="0" fontId="4" fillId="0" borderId="0" xfId="0" applyFont="1" applyBorder="1" applyAlignment="1">
      <alignment horizontal="center"/>
    </xf>
    <xf numFmtId="0" fontId="2" fillId="0" borderId="0" xfId="0" applyFont="1" applyBorder="1" applyAlignment="1">
      <alignment horizontal="center"/>
    </xf>
    <xf numFmtId="0" fontId="4" fillId="0" borderId="0" xfId="0" applyFont="1" applyFill="1" applyBorder="1" applyAlignment="1">
      <alignment horizontal="center"/>
    </xf>
    <xf numFmtId="0" fontId="2" fillId="0" borderId="0" xfId="0" applyFont="1" applyAlignment="1">
      <alignment horizontal="center"/>
    </xf>
    <xf numFmtId="0" fontId="2" fillId="0" borderId="0" xfId="0" applyFont="1" applyBorder="1" applyAlignment="1">
      <alignment wrapText="1"/>
    </xf>
    <xf numFmtId="0" fontId="0" fillId="0" borderId="0" xfId="0"/>
    <xf numFmtId="0" fontId="4" fillId="0" borderId="0" xfId="0" applyFont="1" applyBorder="1" applyAlignment="1">
      <alignment horizontal="center" wrapText="1"/>
    </xf>
    <xf numFmtId="0" fontId="0" fillId="0" borderId="0" xfId="0" applyAlignment="1">
      <alignment horizontal="center"/>
    </xf>
    <xf numFmtId="0" fontId="0" fillId="0" borderId="0" xfId="0" applyBorder="1"/>
    <xf numFmtId="0" fontId="4" fillId="0" borderId="0" xfId="0" applyFont="1" applyBorder="1"/>
    <xf numFmtId="0" fontId="4" fillId="0" borderId="0" xfId="0" applyFont="1" applyBorder="1" applyAlignment="1">
      <alignment horizontal="center" vertical="center" wrapText="1"/>
    </xf>
    <xf numFmtId="3" fontId="4" fillId="0" borderId="0" xfId="0" applyNumberFormat="1" applyFont="1"/>
    <xf numFmtId="9" fontId="4" fillId="0" borderId="0" xfId="1" applyFont="1" applyBorder="1"/>
    <xf numFmtId="0" fontId="1" fillId="0" borderId="0" xfId="0" applyFont="1" applyBorder="1"/>
    <xf numFmtId="0" fontId="4" fillId="2" borderId="20" xfId="0" applyFont="1" applyFill="1" applyBorder="1" applyAlignment="1"/>
    <xf numFmtId="3" fontId="4" fillId="2" borderId="20" xfId="0" applyNumberFormat="1" applyFont="1" applyFill="1" applyBorder="1" applyAlignment="1">
      <alignment horizontal="right"/>
    </xf>
    <xf numFmtId="9" fontId="4" fillId="2" borderId="20" xfId="1" applyFont="1" applyFill="1" applyBorder="1" applyAlignment="1">
      <alignment horizontal="right"/>
    </xf>
    <xf numFmtId="0" fontId="4" fillId="3" borderId="20" xfId="0" applyFont="1" applyFill="1" applyBorder="1" applyAlignment="1"/>
    <xf numFmtId="3" fontId="4" fillId="3" borderId="20" xfId="0" applyNumberFormat="1" applyFont="1" applyFill="1" applyBorder="1" applyAlignment="1">
      <alignment horizontal="right"/>
    </xf>
    <xf numFmtId="9" fontId="4" fillId="3" borderId="20" xfId="1" applyFont="1" applyFill="1" applyBorder="1" applyAlignment="1">
      <alignment horizontal="right"/>
    </xf>
    <xf numFmtId="0" fontId="4" fillId="4" borderId="20" xfId="0" applyFont="1" applyFill="1" applyBorder="1" applyAlignment="1"/>
    <xf numFmtId="3" fontId="4" fillId="4" borderId="20" xfId="0" applyNumberFormat="1" applyFont="1" applyFill="1" applyBorder="1" applyAlignment="1">
      <alignment horizontal="right"/>
    </xf>
    <xf numFmtId="9" fontId="4" fillId="4" borderId="20" xfId="1" applyFont="1" applyFill="1" applyBorder="1" applyAlignment="1">
      <alignment horizontal="right"/>
    </xf>
    <xf numFmtId="0" fontId="4" fillId="5" borderId="20" xfId="0" applyFont="1" applyFill="1" applyBorder="1" applyAlignment="1"/>
    <xf numFmtId="3" fontId="4" fillId="5" borderId="20" xfId="0" applyNumberFormat="1" applyFont="1" applyFill="1" applyBorder="1" applyAlignment="1">
      <alignment horizontal="right"/>
    </xf>
    <xf numFmtId="9" fontId="4" fillId="5" borderId="20" xfId="1" applyFont="1" applyFill="1" applyBorder="1" applyAlignment="1">
      <alignment horizontal="right"/>
    </xf>
    <xf numFmtId="3" fontId="4" fillId="2" borderId="23" xfId="0" applyNumberFormat="1" applyFont="1" applyFill="1" applyBorder="1" applyAlignment="1">
      <alignment horizontal="right"/>
    </xf>
    <xf numFmtId="9" fontId="4" fillId="2" borderId="24" xfId="1" applyFont="1" applyFill="1" applyBorder="1" applyAlignment="1">
      <alignment horizontal="right"/>
    </xf>
    <xf numFmtId="3" fontId="4" fillId="3" borderId="23" xfId="0" applyNumberFormat="1" applyFont="1" applyFill="1" applyBorder="1" applyAlignment="1">
      <alignment horizontal="right"/>
    </xf>
    <xf numFmtId="9" fontId="4" fillId="3" borderId="24" xfId="1" applyFont="1" applyFill="1" applyBorder="1" applyAlignment="1">
      <alignment horizontal="right"/>
    </xf>
    <xf numFmtId="3" fontId="4" fillId="4" borderId="23" xfId="0" applyNumberFormat="1" applyFont="1" applyFill="1" applyBorder="1" applyAlignment="1">
      <alignment horizontal="right"/>
    </xf>
    <xf numFmtId="9" fontId="4" fillId="4" borderId="24" xfId="1" applyFont="1" applyFill="1" applyBorder="1" applyAlignment="1">
      <alignment horizontal="right"/>
    </xf>
    <xf numFmtId="9" fontId="4" fillId="5" borderId="24" xfId="1" applyFont="1" applyFill="1" applyBorder="1" applyAlignment="1">
      <alignment horizontal="right"/>
    </xf>
    <xf numFmtId="3" fontId="4" fillId="0" borderId="4" xfId="0" applyNumberFormat="1" applyFont="1" applyBorder="1"/>
    <xf numFmtId="3" fontId="4" fillId="0" borderId="5" xfId="0" applyNumberFormat="1" applyFont="1" applyBorder="1"/>
    <xf numFmtId="9" fontId="4" fillId="0" borderId="5" xfId="1" applyFont="1" applyBorder="1"/>
    <xf numFmtId="9" fontId="4" fillId="0" borderId="9" xfId="1" applyFont="1" applyBorder="1"/>
    <xf numFmtId="3" fontId="4" fillId="2" borderId="34" xfId="0" applyNumberFormat="1" applyFont="1" applyFill="1" applyBorder="1" applyAlignment="1">
      <alignment horizontal="right"/>
    </xf>
    <xf numFmtId="3" fontId="4" fillId="3" borderId="34" xfId="0" applyNumberFormat="1" applyFont="1" applyFill="1" applyBorder="1" applyAlignment="1">
      <alignment horizontal="right"/>
    </xf>
    <xf numFmtId="3" fontId="4" fillId="4" borderId="34" xfId="0" applyNumberFormat="1" applyFont="1" applyFill="1" applyBorder="1" applyAlignment="1">
      <alignment horizontal="right"/>
    </xf>
    <xf numFmtId="3" fontId="4" fillId="5" borderId="34" xfId="0" applyNumberFormat="1" applyFont="1" applyFill="1" applyBorder="1" applyAlignment="1">
      <alignment horizontal="right"/>
    </xf>
    <xf numFmtId="3" fontId="4" fillId="0" borderId="40" xfId="0" applyNumberFormat="1" applyFont="1" applyBorder="1"/>
    <xf numFmtId="3" fontId="4" fillId="2" borderId="21" xfId="0" applyNumberFormat="1" applyFont="1" applyFill="1" applyBorder="1" applyAlignment="1">
      <alignment horizontal="right"/>
    </xf>
    <xf numFmtId="3" fontId="4" fillId="3" borderId="21" xfId="0" applyNumberFormat="1" applyFont="1" applyFill="1" applyBorder="1" applyAlignment="1">
      <alignment horizontal="right"/>
    </xf>
    <xf numFmtId="3" fontId="4" fillId="4" borderId="21" xfId="0" applyNumberFormat="1" applyFont="1" applyFill="1" applyBorder="1" applyAlignment="1">
      <alignment horizontal="right"/>
    </xf>
    <xf numFmtId="3" fontId="4" fillId="5" borderId="21" xfId="0" applyNumberFormat="1" applyFont="1" applyFill="1" applyBorder="1" applyAlignment="1">
      <alignment horizontal="right"/>
    </xf>
    <xf numFmtId="3" fontId="4" fillId="0" borderId="15" xfId="0" applyNumberFormat="1" applyFont="1" applyBorder="1"/>
    <xf numFmtId="3" fontId="4" fillId="2" borderId="22" xfId="0" applyNumberFormat="1" applyFont="1" applyFill="1" applyBorder="1" applyAlignment="1">
      <alignment horizontal="right"/>
    </xf>
    <xf numFmtId="3" fontId="4" fillId="3" borderId="22" xfId="0" applyNumberFormat="1" applyFont="1" applyFill="1" applyBorder="1" applyAlignment="1">
      <alignment horizontal="right"/>
    </xf>
    <xf numFmtId="3" fontId="4" fillId="4" borderId="22" xfId="0" applyNumberFormat="1" applyFont="1" applyFill="1" applyBorder="1" applyAlignment="1">
      <alignment horizontal="right"/>
    </xf>
    <xf numFmtId="3" fontId="4" fillId="5" borderId="22" xfId="0" applyNumberFormat="1" applyFont="1" applyFill="1" applyBorder="1" applyAlignment="1">
      <alignment horizontal="right"/>
    </xf>
    <xf numFmtId="3" fontId="4" fillId="0" borderId="19" xfId="0" applyNumberFormat="1" applyFont="1" applyBorder="1"/>
    <xf numFmtId="9" fontId="4" fillId="2" borderId="21" xfId="1" applyFont="1" applyFill="1" applyBorder="1" applyAlignment="1">
      <alignment horizontal="right"/>
    </xf>
    <xf numFmtId="9" fontId="4" fillId="3" borderId="21" xfId="1" applyFont="1" applyFill="1" applyBorder="1" applyAlignment="1">
      <alignment horizontal="right"/>
    </xf>
    <xf numFmtId="9" fontId="4" fillId="4" borderId="21" xfId="1" applyFont="1" applyFill="1" applyBorder="1" applyAlignment="1">
      <alignment horizontal="right"/>
    </xf>
    <xf numFmtId="9" fontId="4" fillId="5" borderId="21" xfId="1" applyFont="1" applyFill="1" applyBorder="1" applyAlignment="1">
      <alignment horizontal="right"/>
    </xf>
    <xf numFmtId="9" fontId="4" fillId="0" borderId="15" xfId="1" applyFont="1" applyBorder="1"/>
    <xf numFmtId="9" fontId="0" fillId="0" borderId="0" xfId="1" applyFont="1" applyBorder="1"/>
    <xf numFmtId="0" fontId="4" fillId="0" borderId="0" xfId="0" applyFont="1" applyBorder="1" applyAlignment="1"/>
    <xf numFmtId="0" fontId="2" fillId="0" borderId="2" xfId="0" applyFont="1" applyFill="1" applyBorder="1" applyAlignment="1">
      <alignment horizontal="center"/>
    </xf>
    <xf numFmtId="0" fontId="2" fillId="0" borderId="2" xfId="0" applyFont="1" applyFill="1" applyBorder="1"/>
    <xf numFmtId="3" fontId="2" fillId="0" borderId="26" xfId="0" applyNumberFormat="1" applyFont="1" applyFill="1" applyBorder="1"/>
    <xf numFmtId="3" fontId="2" fillId="0" borderId="2" xfId="0" applyNumberFormat="1" applyFont="1" applyFill="1" applyBorder="1"/>
    <xf numFmtId="3" fontId="2" fillId="0" borderId="14" xfId="0" applyNumberFormat="1" applyFont="1" applyFill="1" applyBorder="1"/>
    <xf numFmtId="3" fontId="2" fillId="0" borderId="17" xfId="0" applyNumberFormat="1" applyFont="1" applyFill="1" applyBorder="1"/>
    <xf numFmtId="9" fontId="2" fillId="0" borderId="2" xfId="1" applyFont="1" applyFill="1" applyBorder="1"/>
    <xf numFmtId="9" fontId="2" fillId="0" borderId="14" xfId="1" applyFont="1" applyFill="1" applyBorder="1"/>
    <xf numFmtId="9" fontId="2" fillId="0" borderId="11" xfId="1" applyFont="1" applyFill="1" applyBorder="1"/>
    <xf numFmtId="0" fontId="2" fillId="0" borderId="0" xfId="0" applyFont="1" applyFill="1" applyBorder="1" applyAlignment="1">
      <alignment horizontal="center"/>
    </xf>
    <xf numFmtId="3" fontId="2" fillId="0" borderId="13" xfId="0" applyNumberFormat="1" applyFont="1" applyFill="1" applyBorder="1"/>
    <xf numFmtId="3" fontId="2" fillId="0" borderId="12" xfId="0" applyNumberFormat="1" applyFont="1" applyFill="1" applyBorder="1"/>
    <xf numFmtId="9" fontId="2" fillId="0" borderId="13" xfId="1" applyFont="1" applyFill="1" applyBorder="1"/>
    <xf numFmtId="9" fontId="2" fillId="0" borderId="6" xfId="1" applyFont="1" applyFill="1" applyBorder="1"/>
    <xf numFmtId="0" fontId="16" fillId="6" borderId="31" xfId="0" applyFont="1" applyFill="1" applyBorder="1"/>
    <xf numFmtId="3" fontId="16" fillId="6" borderId="36" xfId="0" applyNumberFormat="1" applyFont="1" applyFill="1" applyBorder="1"/>
    <xf numFmtId="3" fontId="16" fillId="6" borderId="31" xfId="0" applyNumberFormat="1" applyFont="1" applyFill="1" applyBorder="1"/>
    <xf numFmtId="3" fontId="16" fillId="6" borderId="42" xfId="0" applyNumberFormat="1" applyFont="1" applyFill="1" applyBorder="1"/>
    <xf numFmtId="3" fontId="16" fillId="6" borderId="33" xfId="0" applyNumberFormat="1" applyFont="1" applyFill="1" applyBorder="1"/>
    <xf numFmtId="3" fontId="16" fillId="6" borderId="30" xfId="0" applyNumberFormat="1" applyFont="1" applyFill="1" applyBorder="1"/>
    <xf numFmtId="9" fontId="16" fillId="6" borderId="31" xfId="1" applyFont="1" applyFill="1" applyBorder="1"/>
    <xf numFmtId="9" fontId="16" fillId="6" borderId="33" xfId="1" applyFont="1" applyFill="1" applyBorder="1"/>
    <xf numFmtId="9" fontId="16" fillId="6" borderId="37" xfId="1" applyFont="1" applyFill="1" applyBorder="1"/>
    <xf numFmtId="0" fontId="13" fillId="0" borderId="2" xfId="0" applyFont="1" applyFill="1" applyBorder="1"/>
    <xf numFmtId="3" fontId="13" fillId="0" borderId="1" xfId="0" applyNumberFormat="1" applyFont="1" applyFill="1" applyBorder="1"/>
    <xf numFmtId="3" fontId="13" fillId="0" borderId="2" xfId="0" applyNumberFormat="1" applyFont="1" applyFill="1" applyBorder="1"/>
    <xf numFmtId="3" fontId="13" fillId="0" borderId="26" xfId="0" applyNumberFormat="1" applyFont="1" applyFill="1" applyBorder="1"/>
    <xf numFmtId="3" fontId="13" fillId="0" borderId="14" xfId="0" applyNumberFormat="1" applyFont="1" applyFill="1" applyBorder="1"/>
    <xf numFmtId="3" fontId="13" fillId="0" borderId="17" xfId="0" applyNumberFormat="1" applyFont="1" applyFill="1" applyBorder="1"/>
    <xf numFmtId="9" fontId="13" fillId="0" borderId="2" xfId="1" applyFont="1" applyFill="1" applyBorder="1"/>
    <xf numFmtId="9" fontId="13" fillId="0" borderId="14" xfId="1" applyFont="1" applyFill="1" applyBorder="1"/>
    <xf numFmtId="9" fontId="13" fillId="0" borderId="11" xfId="1" applyFont="1" applyFill="1" applyBorder="1"/>
    <xf numFmtId="0" fontId="13" fillId="0" borderId="0" xfId="0" applyFont="1" applyFill="1" applyBorder="1"/>
    <xf numFmtId="3" fontId="13" fillId="0" borderId="3" xfId="0" applyNumberFormat="1" applyFont="1" applyFill="1" applyBorder="1"/>
    <xf numFmtId="3" fontId="13" fillId="0" borderId="0" xfId="0" applyNumberFormat="1" applyFont="1" applyFill="1" applyBorder="1"/>
    <xf numFmtId="3" fontId="13" fillId="0" borderId="25" xfId="0" applyNumberFormat="1" applyFont="1" applyFill="1" applyBorder="1"/>
    <xf numFmtId="3" fontId="13" fillId="0" borderId="13" xfId="0" applyNumberFormat="1" applyFont="1" applyFill="1" applyBorder="1"/>
    <xf numFmtId="3" fontId="13" fillId="0" borderId="12" xfId="0" applyNumberFormat="1" applyFont="1" applyFill="1" applyBorder="1"/>
    <xf numFmtId="9" fontId="13" fillId="0" borderId="0" xfId="1" applyFont="1" applyFill="1" applyBorder="1"/>
    <xf numFmtId="9" fontId="13" fillId="0" borderId="13" xfId="1" applyFont="1" applyFill="1" applyBorder="1"/>
    <xf numFmtId="9" fontId="13" fillId="0" borderId="6" xfId="1" applyFont="1" applyFill="1" applyBorder="1"/>
    <xf numFmtId="0" fontId="13" fillId="0" borderId="31" xfId="0" applyFont="1" applyFill="1" applyBorder="1"/>
    <xf numFmtId="3" fontId="13" fillId="0" borderId="36" xfId="0" applyNumberFormat="1" applyFont="1" applyFill="1" applyBorder="1"/>
    <xf numFmtId="3" fontId="13" fillId="0" borderId="31" xfId="0" applyNumberFormat="1" applyFont="1" applyFill="1" applyBorder="1"/>
    <xf numFmtId="3" fontId="13" fillId="0" borderId="42" xfId="0" applyNumberFormat="1" applyFont="1" applyFill="1" applyBorder="1"/>
    <xf numFmtId="3" fontId="13" fillId="0" borderId="33" xfId="0" applyNumberFormat="1" applyFont="1" applyFill="1" applyBorder="1"/>
    <xf numFmtId="3" fontId="13" fillId="0" borderId="30" xfId="0" applyNumberFormat="1" applyFont="1" applyFill="1" applyBorder="1"/>
    <xf numFmtId="9" fontId="13" fillId="0" borderId="31" xfId="1" applyFont="1" applyFill="1" applyBorder="1"/>
    <xf numFmtId="9" fontId="13" fillId="0" borderId="33" xfId="1" applyFont="1" applyFill="1" applyBorder="1"/>
    <xf numFmtId="9" fontId="13" fillId="0" borderId="37" xfId="1" applyFont="1" applyFill="1" applyBorder="1"/>
    <xf numFmtId="0" fontId="16" fillId="6" borderId="31" xfId="0" applyFont="1" applyFill="1" applyBorder="1" applyAlignment="1">
      <alignment horizontal="center"/>
    </xf>
    <xf numFmtId="9" fontId="2" fillId="0" borderId="26" xfId="1" applyFont="1" applyFill="1" applyBorder="1"/>
    <xf numFmtId="9" fontId="2" fillId="0" borderId="25" xfId="1" applyFont="1" applyFill="1" applyBorder="1"/>
    <xf numFmtId="9" fontId="4" fillId="2" borderId="34" xfId="1" applyFont="1" applyFill="1" applyBorder="1" applyAlignment="1">
      <alignment horizontal="right"/>
    </xf>
    <xf numFmtId="9" fontId="4" fillId="3" borderId="34" xfId="1" applyFont="1" applyFill="1" applyBorder="1" applyAlignment="1">
      <alignment horizontal="right"/>
    </xf>
    <xf numFmtId="9" fontId="4" fillId="4" borderId="34" xfId="1" applyFont="1" applyFill="1" applyBorder="1" applyAlignment="1">
      <alignment horizontal="right"/>
    </xf>
    <xf numFmtId="9" fontId="4" fillId="5" borderId="34" xfId="1" applyFont="1" applyFill="1" applyBorder="1" applyAlignment="1">
      <alignment horizontal="right"/>
    </xf>
    <xf numFmtId="9" fontId="4" fillId="0" borderId="40" xfId="1" applyFont="1" applyBorder="1"/>
    <xf numFmtId="3" fontId="2" fillId="0" borderId="0" xfId="0" applyNumberFormat="1" applyFont="1" applyBorder="1" applyAlignment="1">
      <alignment wrapText="1"/>
    </xf>
    <xf numFmtId="9" fontId="2" fillId="0" borderId="0" xfId="0" applyNumberFormat="1" applyFont="1" applyBorder="1"/>
    <xf numFmtId="0" fontId="4" fillId="5" borderId="38" xfId="0" applyFont="1" applyFill="1" applyBorder="1" applyAlignment="1"/>
    <xf numFmtId="3" fontId="4" fillId="5" borderId="38" xfId="0" applyNumberFormat="1" applyFont="1" applyFill="1" applyBorder="1" applyAlignment="1">
      <alignment horizontal="right"/>
    </xf>
    <xf numFmtId="9" fontId="4" fillId="5" borderId="38" xfId="1" applyFont="1" applyFill="1" applyBorder="1" applyAlignment="1">
      <alignment horizontal="right"/>
    </xf>
    <xf numFmtId="0" fontId="16" fillId="6" borderId="20" xfId="0" applyFont="1" applyFill="1" applyBorder="1"/>
    <xf numFmtId="3" fontId="16" fillId="6" borderId="20" xfId="0" applyNumberFormat="1" applyFont="1" applyFill="1" applyBorder="1"/>
    <xf numFmtId="3" fontId="4" fillId="5" borderId="41" xfId="0" applyNumberFormat="1" applyFont="1" applyFill="1" applyBorder="1" applyAlignment="1">
      <alignment horizontal="right"/>
    </xf>
    <xf numFmtId="3" fontId="16" fillId="6" borderId="34" xfId="0" applyNumberFormat="1" applyFont="1" applyFill="1" applyBorder="1"/>
    <xf numFmtId="3" fontId="4" fillId="5" borderId="32" xfId="0" applyNumberFormat="1" applyFont="1" applyFill="1" applyBorder="1" applyAlignment="1">
      <alignment horizontal="right"/>
    </xf>
    <xf numFmtId="3" fontId="16" fillId="6" borderId="21" xfId="0" applyNumberFormat="1" applyFont="1" applyFill="1" applyBorder="1"/>
    <xf numFmtId="3" fontId="4" fillId="5" borderId="43" xfId="0" applyNumberFormat="1" applyFont="1" applyFill="1" applyBorder="1" applyAlignment="1">
      <alignment horizontal="right"/>
    </xf>
    <xf numFmtId="3" fontId="16" fillId="6" borderId="22" xfId="0" applyNumberFormat="1" applyFont="1" applyFill="1" applyBorder="1"/>
    <xf numFmtId="9" fontId="4" fillId="5" borderId="44" xfId="1" applyFont="1" applyFill="1" applyBorder="1" applyAlignment="1">
      <alignment horizontal="right"/>
    </xf>
    <xf numFmtId="3" fontId="4" fillId="0" borderId="35" xfId="0" applyNumberFormat="1" applyFont="1" applyBorder="1"/>
    <xf numFmtId="3" fontId="4" fillId="0" borderId="18" xfId="0" applyNumberFormat="1" applyFont="1" applyBorder="1"/>
    <xf numFmtId="9" fontId="16" fillId="6" borderId="24" xfId="1" applyFont="1" applyFill="1" applyBorder="1"/>
    <xf numFmtId="9" fontId="2" fillId="0" borderId="9" xfId="1" applyNumberFormat="1" applyFont="1" applyBorder="1"/>
    <xf numFmtId="0" fontId="2" fillId="0" borderId="3" xfId="0" applyFont="1" applyBorder="1"/>
    <xf numFmtId="0" fontId="4" fillId="0" borderId="4" xfId="0" applyFont="1" applyBorder="1"/>
    <xf numFmtId="0" fontId="4" fillId="0" borderId="4" xfId="0" applyFont="1" applyBorder="1" applyAlignment="1">
      <alignment wrapText="1"/>
    </xf>
    <xf numFmtId="0" fontId="4" fillId="0" borderId="3" xfId="0" applyFont="1" applyBorder="1" applyAlignment="1">
      <alignment wrapText="1"/>
    </xf>
    <xf numFmtId="9" fontId="4" fillId="0" borderId="8" xfId="1" applyFont="1" applyBorder="1"/>
    <xf numFmtId="0" fontId="13" fillId="0" borderId="2" xfId="0" applyFont="1" applyFill="1" applyBorder="1" applyAlignment="1">
      <alignment horizontal="center"/>
    </xf>
    <xf numFmtId="0" fontId="13" fillId="0" borderId="0" xfId="0" applyFont="1" applyFill="1" applyBorder="1" applyAlignment="1">
      <alignment horizontal="center"/>
    </xf>
    <xf numFmtId="0" fontId="13" fillId="0" borderId="31" xfId="0" applyFont="1" applyFill="1" applyBorder="1" applyAlignment="1">
      <alignment horizontal="center"/>
    </xf>
    <xf numFmtId="0" fontId="4" fillId="0" borderId="3" xfId="0" applyFont="1" applyBorder="1"/>
    <xf numFmtId="0" fontId="1" fillId="0" borderId="0" xfId="0" applyFont="1" applyFill="1" applyBorder="1"/>
    <xf numFmtId="0" fontId="2" fillId="0" borderId="1" xfId="0" applyFont="1" applyFill="1" applyBorder="1" applyAlignment="1">
      <alignment horizontal="center"/>
    </xf>
    <xf numFmtId="0" fontId="2" fillId="0" borderId="3" xfId="0" applyFont="1" applyFill="1" applyBorder="1" applyAlignment="1">
      <alignment horizontal="center"/>
    </xf>
    <xf numFmtId="3" fontId="1" fillId="0" borderId="5" xfId="0" applyNumberFormat="1" applyFont="1" applyBorder="1"/>
    <xf numFmtId="9" fontId="4" fillId="0" borderId="5" xfId="1" applyFont="1" applyFill="1" applyBorder="1" applyAlignment="1">
      <alignment horizontal="right"/>
    </xf>
    <xf numFmtId="9" fontId="4" fillId="0" borderId="9" xfId="1" applyFont="1" applyFill="1" applyBorder="1" applyAlignment="1">
      <alignment horizontal="right"/>
    </xf>
    <xf numFmtId="3" fontId="1" fillId="0" borderId="40" xfId="0" applyNumberFormat="1" applyFont="1" applyBorder="1"/>
    <xf numFmtId="3" fontId="1" fillId="0" borderId="15" xfId="0" applyNumberFormat="1" applyFont="1" applyBorder="1"/>
    <xf numFmtId="3" fontId="1" fillId="0" borderId="19" xfId="0" applyNumberFormat="1" applyFont="1" applyBorder="1"/>
    <xf numFmtId="0" fontId="4" fillId="4" borderId="23" xfId="0" applyFont="1" applyFill="1" applyBorder="1" applyAlignment="1">
      <alignment horizontal="center"/>
    </xf>
    <xf numFmtId="0" fontId="4" fillId="5" borderId="23" xfId="0" applyFont="1" applyFill="1" applyBorder="1" applyAlignment="1">
      <alignment horizontal="center"/>
    </xf>
    <xf numFmtId="0" fontId="2" fillId="0" borderId="2" xfId="0" applyFont="1" applyFill="1" applyBorder="1" applyAlignment="1">
      <alignment horizontal="left"/>
    </xf>
    <xf numFmtId="0" fontId="2" fillId="0" borderId="0" xfId="0" applyFont="1" applyFill="1" applyBorder="1" applyAlignment="1">
      <alignment horizontal="left"/>
    </xf>
    <xf numFmtId="0" fontId="4" fillId="0" borderId="40" xfId="0" applyFont="1" applyBorder="1" applyAlignment="1">
      <alignment wrapText="1"/>
    </xf>
    <xf numFmtId="0" fontId="4" fillId="5" borderId="40" xfId="0" applyFont="1" applyFill="1" applyBorder="1"/>
    <xf numFmtId="3" fontId="4" fillId="5" borderId="40" xfId="0" applyNumberFormat="1" applyFont="1" applyFill="1" applyBorder="1"/>
    <xf numFmtId="3" fontId="4" fillId="5" borderId="5" xfId="0" applyNumberFormat="1" applyFont="1" applyFill="1" applyBorder="1"/>
    <xf numFmtId="3" fontId="4" fillId="5" borderId="15" xfId="0" applyNumberFormat="1" applyFont="1" applyFill="1" applyBorder="1"/>
    <xf numFmtId="3" fontId="4" fillId="5" borderId="29" xfId="0" applyNumberFormat="1" applyFont="1" applyFill="1" applyBorder="1"/>
    <xf numFmtId="0" fontId="4" fillId="4" borderId="26" xfId="0" applyFont="1" applyFill="1" applyBorder="1"/>
    <xf numFmtId="3" fontId="4" fillId="4" borderId="26" xfId="0" applyNumberFormat="1" applyFont="1" applyFill="1" applyBorder="1"/>
    <xf numFmtId="3" fontId="4" fillId="4" borderId="2" xfId="0" applyNumberFormat="1" applyFont="1" applyFill="1" applyBorder="1"/>
    <xf numFmtId="3" fontId="4" fillId="4" borderId="14" xfId="0" applyNumberFormat="1" applyFont="1" applyFill="1" applyBorder="1"/>
    <xf numFmtId="3" fontId="4" fillId="4" borderId="27" xfId="0" applyNumberFormat="1" applyFont="1" applyFill="1" applyBorder="1"/>
    <xf numFmtId="0" fontId="4" fillId="4" borderId="40" xfId="0" applyFont="1" applyFill="1" applyBorder="1"/>
    <xf numFmtId="3" fontId="4" fillId="4" borderId="40" xfId="0" applyNumberFormat="1" applyFont="1" applyFill="1" applyBorder="1"/>
    <xf numFmtId="3" fontId="4" fillId="4" borderId="5" xfId="0" applyNumberFormat="1" applyFont="1" applyFill="1" applyBorder="1"/>
    <xf numFmtId="3" fontId="4" fillId="4" borderId="15" xfId="0" applyNumberFormat="1" applyFont="1" applyFill="1" applyBorder="1"/>
    <xf numFmtId="3" fontId="4" fillId="4" borderId="29" xfId="0" applyNumberFormat="1" applyFont="1" applyFill="1" applyBorder="1"/>
    <xf numFmtId="0" fontId="4" fillId="5" borderId="26" xfId="0" applyFont="1" applyFill="1" applyBorder="1"/>
    <xf numFmtId="3" fontId="4" fillId="5" borderId="26" xfId="0" applyNumberFormat="1" applyFont="1" applyFill="1" applyBorder="1"/>
    <xf numFmtId="3" fontId="4" fillId="5" borderId="2" xfId="0" applyNumberFormat="1" applyFont="1" applyFill="1" applyBorder="1"/>
    <xf numFmtId="3" fontId="4" fillId="5" borderId="14" xfId="0" applyNumberFormat="1" applyFont="1" applyFill="1" applyBorder="1"/>
    <xf numFmtId="3" fontId="4" fillId="5" borderId="27" xfId="0" applyNumberFormat="1" applyFont="1" applyFill="1" applyBorder="1"/>
    <xf numFmtId="0" fontId="0" fillId="0" borderId="3" xfId="0" applyBorder="1"/>
    <xf numFmtId="9" fontId="2" fillId="0" borderId="1" xfId="1" applyFont="1" applyFill="1" applyBorder="1"/>
    <xf numFmtId="9" fontId="2" fillId="0" borderId="3" xfId="1" applyFont="1" applyFill="1" applyBorder="1"/>
    <xf numFmtId="9" fontId="4" fillId="2" borderId="23" xfId="1" applyFont="1" applyFill="1" applyBorder="1" applyAlignment="1">
      <alignment horizontal="right"/>
    </xf>
    <xf numFmtId="9" fontId="4" fillId="3" borderId="23" xfId="1" applyFont="1" applyFill="1" applyBorder="1" applyAlignment="1">
      <alignment horizontal="right"/>
    </xf>
    <xf numFmtId="9" fontId="4" fillId="4" borderId="23" xfId="1" applyFont="1" applyFill="1" applyBorder="1" applyAlignment="1">
      <alignment horizontal="right"/>
    </xf>
    <xf numFmtId="9" fontId="4" fillId="5" borderId="45" xfId="1" applyFont="1" applyFill="1" applyBorder="1" applyAlignment="1">
      <alignment horizontal="right"/>
    </xf>
    <xf numFmtId="9" fontId="4" fillId="0" borderId="7" xfId="1" applyFont="1" applyBorder="1"/>
    <xf numFmtId="9" fontId="2" fillId="0" borderId="4" xfId="1" applyFont="1" applyBorder="1" applyAlignment="1">
      <alignment wrapText="1"/>
    </xf>
    <xf numFmtId="9" fontId="2" fillId="0" borderId="5" xfId="1" applyFont="1" applyBorder="1" applyAlignment="1">
      <alignment wrapText="1"/>
    </xf>
    <xf numFmtId="9" fontId="4" fillId="0" borderId="9" xfId="1" applyFont="1" applyBorder="1" applyAlignment="1">
      <alignment wrapText="1"/>
    </xf>
    <xf numFmtId="3" fontId="2" fillId="0" borderId="1" xfId="1" applyNumberFormat="1" applyFont="1" applyFill="1" applyBorder="1"/>
    <xf numFmtId="3" fontId="2" fillId="0" borderId="2" xfId="1" applyNumberFormat="1" applyFont="1" applyFill="1" applyBorder="1"/>
    <xf numFmtId="3" fontId="2" fillId="0" borderId="3" xfId="1" applyNumberFormat="1" applyFont="1" applyFill="1" applyBorder="1"/>
    <xf numFmtId="3" fontId="2" fillId="0" borderId="0" xfId="1" applyNumberFormat="1" applyFont="1" applyFill="1" applyBorder="1"/>
    <xf numFmtId="3" fontId="4" fillId="2" borderId="23" xfId="1" applyNumberFormat="1" applyFont="1" applyFill="1" applyBorder="1" applyAlignment="1">
      <alignment horizontal="right"/>
    </xf>
    <xf numFmtId="3" fontId="4" fillId="3" borderId="23" xfId="1" applyNumberFormat="1" applyFont="1" applyFill="1" applyBorder="1" applyAlignment="1">
      <alignment horizontal="right"/>
    </xf>
    <xf numFmtId="3" fontId="4" fillId="4" borderId="23" xfId="1" applyNumberFormat="1" applyFont="1" applyFill="1" applyBorder="1" applyAlignment="1">
      <alignment horizontal="right"/>
    </xf>
    <xf numFmtId="3" fontId="4" fillId="5" borderId="45" xfId="1" applyNumberFormat="1" applyFont="1" applyFill="1" applyBorder="1" applyAlignment="1">
      <alignment horizontal="right"/>
    </xf>
    <xf numFmtId="3" fontId="4" fillId="5" borderId="38" xfId="1" applyNumberFormat="1" applyFont="1" applyFill="1" applyBorder="1" applyAlignment="1">
      <alignment horizontal="right"/>
    </xf>
    <xf numFmtId="3" fontId="2" fillId="0" borderId="1" xfId="0" applyNumberFormat="1" applyFont="1" applyFill="1" applyBorder="1"/>
    <xf numFmtId="3" fontId="2" fillId="0" borderId="3" xfId="0" applyNumberFormat="1" applyFont="1" applyFill="1" applyBorder="1"/>
    <xf numFmtId="3" fontId="4" fillId="5" borderId="45" xfId="0" applyNumberFormat="1" applyFont="1" applyFill="1" applyBorder="1" applyAlignment="1">
      <alignment horizontal="right"/>
    </xf>
    <xf numFmtId="0" fontId="2" fillId="0" borderId="1" xfId="0" applyFont="1" applyBorder="1"/>
    <xf numFmtId="0" fontId="4" fillId="4" borderId="20" xfId="0" applyFont="1" applyFill="1" applyBorder="1" applyAlignment="1">
      <alignment horizontal="left"/>
    </xf>
    <xf numFmtId="0" fontId="4" fillId="5" borderId="20" xfId="0" applyFont="1" applyFill="1" applyBorder="1" applyAlignment="1">
      <alignment horizontal="left"/>
    </xf>
    <xf numFmtId="0" fontId="4" fillId="2" borderId="20" xfId="0" applyFont="1" applyFill="1" applyBorder="1" applyAlignment="1">
      <alignment horizontal="center"/>
    </xf>
    <xf numFmtId="0" fontId="4" fillId="3" borderId="20" xfId="0" applyFont="1" applyFill="1" applyBorder="1" applyAlignment="1">
      <alignment horizontal="center"/>
    </xf>
    <xf numFmtId="0" fontId="4" fillId="4" borderId="20" xfId="0" applyFont="1" applyFill="1" applyBorder="1" applyAlignment="1">
      <alignment horizontal="center"/>
    </xf>
    <xf numFmtId="0" fontId="4" fillId="5" borderId="38" xfId="0" applyFont="1" applyFill="1" applyBorder="1" applyAlignment="1">
      <alignment horizontal="center"/>
    </xf>
    <xf numFmtId="0" fontId="4" fillId="5" borderId="20" xfId="0" applyFont="1" applyFill="1" applyBorder="1" applyAlignment="1">
      <alignment horizontal="center"/>
    </xf>
    <xf numFmtId="0" fontId="2" fillId="0" borderId="26" xfId="0" applyFont="1" applyFill="1" applyBorder="1"/>
    <xf numFmtId="3" fontId="2" fillId="0" borderId="27" xfId="0" applyNumberFormat="1" applyFont="1" applyFill="1" applyBorder="1"/>
    <xf numFmtId="0" fontId="2" fillId="0" borderId="42" xfId="0" applyFont="1" applyFill="1" applyBorder="1"/>
    <xf numFmtId="3" fontId="2" fillId="0" borderId="33" xfId="0" applyNumberFormat="1" applyFont="1" applyFill="1" applyBorder="1"/>
    <xf numFmtId="3" fontId="2" fillId="0" borderId="39" xfId="0" applyNumberFormat="1" applyFont="1" applyFill="1" applyBorder="1"/>
    <xf numFmtId="3" fontId="2" fillId="0" borderId="28" xfId="0" applyNumberFormat="1" applyFont="1" applyFill="1" applyBorder="1"/>
    <xf numFmtId="0" fontId="4" fillId="0" borderId="6" xfId="0" applyFont="1" applyBorder="1" applyAlignment="1">
      <alignment wrapText="1"/>
    </xf>
    <xf numFmtId="0" fontId="4" fillId="0" borderId="9" xfId="0" applyFont="1" applyBorder="1" applyAlignment="1">
      <alignment wrapText="1"/>
    </xf>
    <xf numFmtId="0" fontId="0" fillId="0" borderId="0" xfId="0"/>
    <xf numFmtId="0" fontId="0" fillId="0" borderId="0" xfId="0" applyAlignment="1">
      <alignment horizontal="center"/>
    </xf>
    <xf numFmtId="49" fontId="2" fillId="0" borderId="5" xfId="1" applyNumberFormat="1" applyFont="1" applyBorder="1" applyAlignment="1">
      <alignment wrapText="1"/>
    </xf>
    <xf numFmtId="3" fontId="0" fillId="0" borderId="0" xfId="0" applyNumberFormat="1" applyBorder="1"/>
    <xf numFmtId="0" fontId="0" fillId="0" borderId="0" xfId="0"/>
    <xf numFmtId="0" fontId="0" fillId="0" borderId="0" xfId="0" applyAlignment="1">
      <alignment horizontal="center"/>
    </xf>
    <xf numFmtId="0" fontId="0" fillId="0" borderId="0" xfId="0"/>
    <xf numFmtId="0" fontId="1" fillId="0" borderId="0" xfId="0" applyFont="1" applyBorder="1" applyAlignment="1">
      <alignment horizontal="center" wrapText="1"/>
    </xf>
    <xf numFmtId="0" fontId="0" fillId="0" borderId="0" xfId="0"/>
    <xf numFmtId="3" fontId="4" fillId="2" borderId="46" xfId="0" applyNumberFormat="1" applyFont="1" applyFill="1" applyBorder="1" applyAlignment="1">
      <alignment horizontal="right"/>
    </xf>
    <xf numFmtId="3" fontId="4" fillId="3" borderId="46" xfId="0" applyNumberFormat="1" applyFont="1" applyFill="1" applyBorder="1" applyAlignment="1">
      <alignment horizontal="right"/>
    </xf>
    <xf numFmtId="3" fontId="4" fillId="4" borderId="46" xfId="0" applyNumberFormat="1" applyFont="1" applyFill="1" applyBorder="1" applyAlignment="1">
      <alignment horizontal="right"/>
    </xf>
    <xf numFmtId="3" fontId="4" fillId="5" borderId="47" xfId="0" applyNumberFormat="1" applyFont="1" applyFill="1" applyBorder="1" applyAlignment="1">
      <alignment horizontal="right"/>
    </xf>
    <xf numFmtId="3" fontId="4" fillId="0" borderId="48" xfId="0" applyNumberFormat="1" applyFont="1" applyBorder="1"/>
    <xf numFmtId="9" fontId="2" fillId="0" borderId="27" xfId="1" applyFont="1" applyFill="1" applyBorder="1"/>
    <xf numFmtId="9" fontId="2" fillId="0" borderId="28" xfId="1" applyFont="1" applyFill="1" applyBorder="1"/>
    <xf numFmtId="9" fontId="4" fillId="2" borderId="46" xfId="1" applyFont="1" applyFill="1" applyBorder="1" applyAlignment="1">
      <alignment horizontal="right"/>
    </xf>
    <xf numFmtId="9" fontId="4" fillId="3" borderId="46" xfId="1" applyFont="1" applyFill="1" applyBorder="1" applyAlignment="1">
      <alignment horizontal="right"/>
    </xf>
    <xf numFmtId="9" fontId="4" fillId="4" borderId="46" xfId="1" applyFont="1" applyFill="1" applyBorder="1" applyAlignment="1">
      <alignment horizontal="right"/>
    </xf>
    <xf numFmtId="9" fontId="4" fillId="5" borderId="47" xfId="1" applyFont="1" applyFill="1" applyBorder="1" applyAlignment="1">
      <alignment horizontal="right"/>
    </xf>
    <xf numFmtId="9" fontId="4" fillId="0" borderId="48" xfId="1" applyFont="1" applyBorder="1"/>
    <xf numFmtId="3" fontId="2" fillId="0" borderId="27" xfId="1" applyNumberFormat="1" applyFont="1" applyFill="1" applyBorder="1"/>
    <xf numFmtId="3" fontId="2" fillId="0" borderId="28" xfId="1" applyNumberFormat="1" applyFont="1" applyFill="1" applyBorder="1"/>
    <xf numFmtId="3" fontId="4" fillId="2" borderId="46" xfId="1" applyNumberFormat="1" applyFont="1" applyFill="1" applyBorder="1" applyAlignment="1">
      <alignment horizontal="right"/>
    </xf>
    <xf numFmtId="3" fontId="4" fillId="3" borderId="46" xfId="1" applyNumberFormat="1" applyFont="1" applyFill="1" applyBorder="1" applyAlignment="1">
      <alignment horizontal="right"/>
    </xf>
    <xf numFmtId="3" fontId="4" fillId="4" borderId="46" xfId="1" applyNumberFormat="1" applyFont="1" applyFill="1" applyBorder="1" applyAlignment="1">
      <alignment horizontal="right"/>
    </xf>
    <xf numFmtId="3" fontId="4" fillId="5" borderId="47" xfId="1" applyNumberFormat="1" applyFont="1" applyFill="1" applyBorder="1" applyAlignment="1">
      <alignment horizontal="right"/>
    </xf>
    <xf numFmtId="3" fontId="4" fillId="0" borderId="48" xfId="1" applyNumberFormat="1" applyFont="1" applyBorder="1"/>
    <xf numFmtId="0" fontId="0" fillId="0" borderId="0" xfId="0" applyFill="1" applyBorder="1"/>
    <xf numFmtId="0" fontId="4" fillId="0" borderId="12" xfId="0" applyFont="1" applyBorder="1" applyAlignment="1">
      <alignment horizontal="center"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0" xfId="0" applyFont="1" applyBorder="1" applyAlignment="1">
      <alignment horizontal="center"/>
    </xf>
    <xf numFmtId="0" fontId="4" fillId="0" borderId="8" xfId="0" applyFont="1" applyFill="1" applyBorder="1" applyAlignment="1">
      <alignment horizontal="center"/>
    </xf>
    <xf numFmtId="0" fontId="4" fillId="0" borderId="0" xfId="0" applyFont="1" applyBorder="1" applyAlignment="1">
      <alignment horizontal="center" wrapText="1"/>
    </xf>
    <xf numFmtId="0" fontId="4" fillId="0" borderId="5" xfId="0" applyFont="1" applyBorder="1" applyAlignment="1">
      <alignment horizontal="center" wrapText="1"/>
    </xf>
    <xf numFmtId="0" fontId="4" fillId="0" borderId="0" xfId="0" applyFont="1" applyBorder="1" applyAlignment="1">
      <alignment wrapText="1"/>
    </xf>
    <xf numFmtId="0" fontId="4" fillId="0" borderId="5" xfId="0" applyFont="1" applyBorder="1" applyAlignment="1">
      <alignment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1" xfId="0" applyFont="1" applyBorder="1" applyAlignment="1">
      <alignment horizontal="center" vertical="center"/>
    </xf>
    <xf numFmtId="0" fontId="4" fillId="0" borderId="6" xfId="0" applyFont="1" applyBorder="1" applyAlignment="1">
      <alignment horizontal="center" wrapText="1"/>
    </xf>
    <xf numFmtId="0" fontId="4" fillId="0" borderId="9" xfId="0" applyFont="1" applyBorder="1" applyAlignment="1">
      <alignment horizontal="center" wrapText="1"/>
    </xf>
    <xf numFmtId="0" fontId="4" fillId="0" borderId="6" xfId="0" applyFont="1" applyBorder="1" applyAlignment="1">
      <alignment wrapText="1"/>
    </xf>
    <xf numFmtId="0" fontId="0" fillId="0" borderId="0" xfId="0"/>
    <xf numFmtId="0" fontId="4" fillId="0" borderId="9" xfId="0" applyFont="1" applyBorder="1" applyAlignment="1">
      <alignment wrapText="1"/>
    </xf>
    <xf numFmtId="0" fontId="4" fillId="0" borderId="4" xfId="0" applyFont="1" applyBorder="1" applyAlignment="1">
      <alignment horizontal="right"/>
    </xf>
    <xf numFmtId="0" fontId="4" fillId="0" borderId="5" xfId="0" applyFont="1" applyBorder="1" applyAlignment="1">
      <alignment horizontal="right"/>
    </xf>
    <xf numFmtId="0" fontId="14" fillId="0" borderId="0" xfId="0" applyFont="1" applyAlignment="1">
      <alignment horizontal="center" vertical="center"/>
    </xf>
    <xf numFmtId="0" fontId="2" fillId="0" borderId="3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8" fillId="0" borderId="0" xfId="0" applyFont="1" applyBorder="1" applyAlignment="1">
      <alignment horizontal="center"/>
    </xf>
    <xf numFmtId="0" fontId="2" fillId="0" borderId="2"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4" borderId="14" xfId="0" applyFont="1" applyFill="1" applyBorder="1" applyAlignment="1">
      <alignment horizontal="left" vertical="center"/>
    </xf>
    <xf numFmtId="0" fontId="4" fillId="4" borderId="15"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4" fillId="0" borderId="1" xfId="0" applyFont="1" applyBorder="1" applyAlignment="1">
      <alignment horizontal="center"/>
    </xf>
    <xf numFmtId="0" fontId="14" fillId="0" borderId="2" xfId="0" applyFont="1" applyBorder="1" applyAlignment="1">
      <alignment horizontal="center"/>
    </xf>
    <xf numFmtId="0" fontId="14" fillId="0" borderId="11" xfId="0" applyFont="1" applyBorder="1" applyAlignment="1">
      <alignment horizontal="center"/>
    </xf>
    <xf numFmtId="0" fontId="4" fillId="0" borderId="13" xfId="0" applyFont="1" applyBorder="1" applyAlignment="1">
      <alignment horizontal="center" wrapText="1"/>
    </xf>
    <xf numFmtId="0" fontId="4" fillId="0" borderId="15" xfId="0" applyFont="1" applyBorder="1" applyAlignment="1">
      <alignment horizontal="center" wrapText="1"/>
    </xf>
    <xf numFmtId="0" fontId="1" fillId="0" borderId="25" xfId="0" applyFont="1" applyBorder="1" applyAlignment="1">
      <alignment horizontal="center" wrapText="1"/>
    </xf>
    <xf numFmtId="0" fontId="1" fillId="0" borderId="0" xfId="0" applyFont="1" applyBorder="1" applyAlignment="1">
      <alignment horizontal="center" wrapText="1"/>
    </xf>
    <xf numFmtId="0" fontId="1" fillId="0" borderId="6" xfId="0" applyFont="1" applyBorder="1" applyAlignment="1">
      <alignment horizontal="center" wrapText="1"/>
    </xf>
    <xf numFmtId="0" fontId="1" fillId="0" borderId="25"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xf>
    <xf numFmtId="0" fontId="1" fillId="0" borderId="5" xfId="0" applyFont="1" applyBorder="1" applyAlignment="1">
      <alignment horizontal="center" wrapText="1"/>
    </xf>
    <xf numFmtId="0" fontId="14" fillId="0" borderId="0" xfId="0" applyFont="1" applyAlignment="1">
      <alignment horizontal="center"/>
    </xf>
    <xf numFmtId="0" fontId="4" fillId="0" borderId="2" xfId="0" applyFont="1" applyBorder="1" applyAlignment="1">
      <alignment horizontal="center" wrapText="1"/>
    </xf>
    <xf numFmtId="0" fontId="1" fillId="0" borderId="2" xfId="0" applyFont="1" applyBorder="1" applyAlignment="1">
      <alignment horizontal="center"/>
    </xf>
    <xf numFmtId="0" fontId="1" fillId="0" borderId="11" xfId="0" applyFont="1" applyBorder="1" applyAlignment="1">
      <alignment horizontal="center"/>
    </xf>
    <xf numFmtId="0" fontId="1" fillId="0" borderId="1" xfId="0" applyFont="1" applyBorder="1" applyAlignment="1">
      <alignment horizontal="center"/>
    </xf>
    <xf numFmtId="0" fontId="1" fillId="0" borderId="13" xfId="0" applyFont="1" applyBorder="1" applyAlignment="1">
      <alignment horizontal="center" wrapText="1"/>
    </xf>
  </cellXfs>
  <cellStyles count="2">
    <cellStyle name="Normal" xfId="0" builtinId="0"/>
    <cellStyle name="Procent" xfId="1" builtinId="5"/>
  </cellStyles>
  <dxfs count="0"/>
  <tableStyles count="0" defaultTableStyle="TableStyleMedium2" defaultPivotStyle="PivotStyleLight16"/>
  <colors>
    <mruColors>
      <color rgb="FF996633"/>
      <color rgb="FFC0326F"/>
      <color rgb="FFE088AE"/>
      <color rgb="FFF9BFEE"/>
      <color rgb="FFEFC9DA"/>
      <color rgb="FFF7C1E9"/>
      <color rgb="FFFFCDFF"/>
      <color rgb="FFFF99FF"/>
      <color rgb="FF548235"/>
      <color rgb="FFC5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583406</xdr:colOff>
      <xdr:row>95</xdr:row>
      <xdr:rowOff>0</xdr:rowOff>
    </xdr:to>
    <xdr:sp macro="" textlink="">
      <xdr:nvSpPr>
        <xdr:cNvPr id="2" name="textruta 1"/>
        <xdr:cNvSpPr txBox="1"/>
      </xdr:nvSpPr>
      <xdr:spPr>
        <a:xfrm>
          <a:off x="0" y="0"/>
          <a:ext cx="15763875" cy="1809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sv-SE" sz="1400" b="1" i="0">
              <a:solidFill>
                <a:schemeClr val="dk1"/>
              </a:solidFill>
              <a:effectLst/>
              <a:latin typeface="+mn-lt"/>
              <a:ea typeface="+mn-ea"/>
              <a:cs typeface="+mn-cs"/>
            </a:rPr>
            <a:t>Specifikation</a:t>
          </a:r>
          <a:r>
            <a:rPr lang="sv-SE" sz="1400" b="0" i="0">
              <a:solidFill>
                <a:schemeClr val="dk1"/>
              </a:solidFill>
              <a:effectLst/>
              <a:latin typeface="+mn-lt"/>
              <a:ea typeface="+mn-ea"/>
              <a:cs typeface="+mn-cs"/>
            </a:rPr>
            <a:t> </a:t>
          </a:r>
          <a:r>
            <a:rPr lang="sv-SE" sz="1400" b="1">
              <a:solidFill>
                <a:schemeClr val="dk1"/>
              </a:solidFill>
              <a:effectLst/>
              <a:latin typeface="+mn-lt"/>
              <a:ea typeface="+mn-ea"/>
              <a:cs typeface="+mn-cs"/>
            </a:rPr>
            <a:t>– Bilaga 2</a:t>
          </a:r>
          <a:r>
            <a:rPr lang="sv-SE" sz="1400" b="1" baseline="0">
              <a:solidFill>
                <a:schemeClr val="dk1"/>
              </a:solidFill>
              <a:effectLst/>
              <a:latin typeface="+mn-lt"/>
              <a:ea typeface="+mn-ea"/>
              <a:cs typeface="+mn-cs"/>
            </a:rPr>
            <a:t> till Skogsstrategin </a:t>
          </a:r>
        </a:p>
        <a:p>
          <a:pPr marL="0" indent="0"/>
          <a:r>
            <a:rPr lang="sv-SE" sz="1400" b="1">
              <a:solidFill>
                <a:schemeClr val="dk1"/>
              </a:solidFill>
              <a:effectLst/>
              <a:latin typeface="+mn-lt"/>
              <a:ea typeface="+mn-ea"/>
              <a:cs typeface="+mn-cs"/>
            </a:rPr>
            <a:t>Värdekärnor per län och underlag, ädellövsarealer,</a:t>
          </a:r>
          <a:r>
            <a:rPr lang="sv-SE" sz="1400" b="1" baseline="0">
              <a:solidFill>
                <a:schemeClr val="dk1"/>
              </a:solidFill>
              <a:effectLst/>
              <a:latin typeface="+mn-lt"/>
              <a:ea typeface="+mn-ea"/>
              <a:cs typeface="+mn-cs"/>
            </a:rPr>
            <a:t> tätortsnärhet och storleksfördelning.</a:t>
          </a:r>
        </a:p>
        <a:p>
          <a:pPr marL="0" indent="0"/>
          <a:endParaRPr lang="sv-SE" sz="10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b="0" i="1" baseline="0">
              <a:solidFill>
                <a:sysClr val="windowText" lastClr="000000"/>
              </a:solidFill>
              <a:effectLst/>
              <a:latin typeface="+mn-lt"/>
              <a:ea typeface="+mn-ea"/>
              <a:cs typeface="+mn-cs"/>
            </a:rPr>
            <a:t>Flik 1. Sammanfattning VK </a:t>
          </a:r>
        </a:p>
        <a:p>
          <a:pPr marL="0" marR="0" lvl="0" indent="0" defTabSz="914400" eaLnBrk="1" fontAlgn="auto" latinLnBrk="0" hangingPunct="1">
            <a:lnSpc>
              <a:spcPct val="100000"/>
            </a:lnSpc>
            <a:spcBef>
              <a:spcPts val="0"/>
            </a:spcBef>
            <a:spcAft>
              <a:spcPts val="0"/>
            </a:spcAft>
            <a:buClrTx/>
            <a:buSzTx/>
            <a:buFontTx/>
            <a:buNone/>
            <a:tabLst/>
            <a:defRPr/>
          </a:pPr>
          <a:r>
            <a:rPr lang="sv-SE" sz="1000" b="0" i="0" baseline="0" noProof="0">
              <a:solidFill>
                <a:sysClr val="windowText" lastClr="000000"/>
              </a:solidFill>
              <a:effectLst/>
              <a:latin typeface="+mn-lt"/>
              <a:ea typeface="+mn-ea"/>
              <a:cs typeface="+mn-cs"/>
            </a:rPr>
            <a:t>En sammanställning av värdekärnor  inom och utanför formellt skydd per län och SUS-region. Arealerna inom formellt skydd delas upp i exklusive Natura 2000 respektive inom Natura 2000 och arealerna utanför formellt skydd delas  upp i löst markåtkomst respektive övrigt.  Både areal produktiv skog  och skogsmark redovisas här. Andelar har beräknats mot riksskogstaxeringens uppgifter om produktiv skogsmark och total areal skogsmark enligt KNAS kartdata.</a:t>
          </a:r>
          <a:endParaRPr lang="sv-SE" sz="1000" b="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000" b="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b="0" i="1" baseline="0">
              <a:solidFill>
                <a:sysClr val="windowText" lastClr="000000"/>
              </a:solidFill>
              <a:effectLst/>
              <a:latin typeface="+mn-lt"/>
              <a:ea typeface="+mn-ea"/>
              <a:cs typeface="+mn-cs"/>
            </a:rPr>
            <a:t>Flik 2. Formellt Skyddad VK</a:t>
          </a:r>
        </a:p>
        <a:p>
          <a:pPr marL="0" marR="0" lvl="0" indent="0" defTabSz="914400" eaLnBrk="1" fontAlgn="auto" latinLnBrk="0" hangingPunct="1">
            <a:lnSpc>
              <a:spcPct val="100000"/>
            </a:lnSpc>
            <a:spcBef>
              <a:spcPts val="0"/>
            </a:spcBef>
            <a:spcAft>
              <a:spcPts val="0"/>
            </a:spcAft>
            <a:buClrTx/>
            <a:buSzTx/>
            <a:buFontTx/>
            <a:buNone/>
            <a:tabLst/>
            <a:defRPr/>
          </a:pPr>
          <a:r>
            <a:rPr lang="sv-SE" sz="1000" b="0" i="0" baseline="0">
              <a:solidFill>
                <a:sysClr val="windowText" lastClr="000000"/>
              </a:solidFill>
              <a:effectLst/>
              <a:latin typeface="+mn-lt"/>
              <a:ea typeface="+mn-ea"/>
              <a:cs typeface="+mn-cs"/>
            </a:rPr>
            <a:t>En sammanställning av värdekärnor (produktiv skog och total areal skogsmark) inom och utanför formellt skydd per län och SUS-region uppdelade i Nationalpark, Naturreservat, Naturvårdsområde, Skogliga biotopsskydd, Naturvårdsavtal, samt Natura 2000. Arealerna jämförs även med riksskogstaxeringens uppgifter om produktiv skogsmark samt total areal produktiv skogsmark enligt KNAS kartdata.</a:t>
          </a:r>
        </a:p>
        <a:p>
          <a:pPr marL="0" marR="0" lvl="0" indent="0" defTabSz="914400" eaLnBrk="1" fontAlgn="auto" latinLnBrk="0" hangingPunct="1">
            <a:lnSpc>
              <a:spcPct val="100000"/>
            </a:lnSpc>
            <a:spcBef>
              <a:spcPts val="0"/>
            </a:spcBef>
            <a:spcAft>
              <a:spcPts val="0"/>
            </a:spcAft>
            <a:buClrTx/>
            <a:buSzTx/>
            <a:buFontTx/>
            <a:buNone/>
            <a:tabLst/>
            <a:defRPr/>
          </a:pPr>
          <a:endParaRPr lang="sv-SE" sz="1000" b="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b="0" i="1" baseline="0">
              <a:solidFill>
                <a:sysClr val="windowText" lastClr="000000"/>
              </a:solidFill>
              <a:effectLst/>
              <a:latin typeface="+mn-lt"/>
              <a:ea typeface="+mn-ea"/>
              <a:cs typeface="+mn-cs"/>
            </a:rPr>
            <a:t>Flik 3. VK utanför formellt skydd</a:t>
          </a:r>
          <a:endParaRPr kumimoji="0" lang="sv-SE"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mn-lt"/>
              <a:ea typeface="+mn-ea"/>
              <a:cs typeface="+mn-cs"/>
            </a:rPr>
            <a:t>En sammanställning av värdekärnor (produktiv skog, och total areal skogsmark)  utanför formellt skydd uppdelade i  DOS-objekt, SNUS-objekt, Nyckelbiotoper från Skogsstyrelsen och skogsbolagen samt Naturvärdesobjekt. Arealerna jämförs även med totalareal produktiv skogsmark enligt Riksskogstaxeringens uppgifter samt total areal skogsmark enligt KNAS kartdata.</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b="0" i="1" baseline="0">
              <a:solidFill>
                <a:schemeClr val="dk1"/>
              </a:solidFill>
              <a:effectLst/>
              <a:latin typeface="+mn-lt"/>
              <a:ea typeface="+mn-ea"/>
              <a:cs typeface="+mn-cs"/>
            </a:rPr>
            <a:t>Flik 4. Sammanfattning ädellöv </a:t>
          </a:r>
        </a:p>
        <a:p>
          <a:pPr marL="0" marR="0" lvl="0" indent="0" defTabSz="914400" eaLnBrk="1" fontAlgn="auto" latinLnBrk="0" hangingPunct="1">
            <a:lnSpc>
              <a:spcPct val="100000"/>
            </a:lnSpc>
            <a:spcBef>
              <a:spcPts val="0"/>
            </a:spcBef>
            <a:spcAft>
              <a:spcPts val="0"/>
            </a:spcAft>
            <a:buClrTx/>
            <a:buSzTx/>
            <a:buFontTx/>
            <a:buNone/>
            <a:tabLst/>
            <a:defRPr/>
          </a:pPr>
          <a:r>
            <a:rPr lang="sv-SE" sz="1000" b="0" i="0" baseline="0">
              <a:solidFill>
                <a:schemeClr val="dk1"/>
              </a:solidFill>
              <a:effectLst/>
              <a:latin typeface="+mn-lt"/>
              <a:ea typeface="+mn-ea"/>
              <a:cs typeface="+mn-cs"/>
            </a:rPr>
            <a:t>En sammanställning över KNAS-klasserna Ädellövskog samt Triviallövskog med ädellövinslag  nom värdekärnor uppdelat per län i nemoral och boreonemoral region. Arealerna inom formellt skydd delas upp i exklusive Natura 2000 respektive inom Natura 2000 och arealerna utanför formellt skydd delas  upp i löst markåtkomst respektive övrigt.  </a:t>
          </a:r>
        </a:p>
        <a:p>
          <a:pPr marL="0" marR="0" lvl="0" indent="0" defTabSz="914400" eaLnBrk="1" fontAlgn="auto" latinLnBrk="0" hangingPunct="1">
            <a:lnSpc>
              <a:spcPct val="100000"/>
            </a:lnSpc>
            <a:spcBef>
              <a:spcPts val="0"/>
            </a:spcBef>
            <a:spcAft>
              <a:spcPts val="0"/>
            </a:spcAft>
            <a:buClrTx/>
            <a:buSzTx/>
            <a:buFontTx/>
            <a:buNone/>
            <a:tabLst/>
            <a:defRPr/>
          </a:pPr>
          <a:endParaRPr lang="sv-SE" sz="10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b="0" i="1" baseline="0">
              <a:solidFill>
                <a:schemeClr val="dk1"/>
              </a:solidFill>
              <a:effectLst/>
              <a:latin typeface="+mn-lt"/>
              <a:ea typeface="+mn-ea"/>
              <a:cs typeface="+mn-cs"/>
            </a:rPr>
            <a:t>Flik 5. Ädellöv inom VK SUS 4-5</a:t>
          </a:r>
        </a:p>
        <a:p>
          <a:pPr marL="0" marR="0" lvl="0" indent="0" defTabSz="914400" eaLnBrk="1" fontAlgn="auto" latinLnBrk="0" hangingPunct="1">
            <a:lnSpc>
              <a:spcPct val="100000"/>
            </a:lnSpc>
            <a:spcBef>
              <a:spcPts val="0"/>
            </a:spcBef>
            <a:spcAft>
              <a:spcPts val="0"/>
            </a:spcAft>
            <a:buClrTx/>
            <a:buSzTx/>
            <a:buFontTx/>
            <a:buNone/>
            <a:tabLst/>
            <a:defRPr/>
          </a:pPr>
          <a:r>
            <a:rPr lang="sv-SE" sz="1000" b="0" i="0" baseline="0">
              <a:solidFill>
                <a:schemeClr val="dk1"/>
              </a:solidFill>
              <a:effectLst/>
              <a:latin typeface="+mn-lt"/>
              <a:ea typeface="+mn-ea"/>
              <a:cs typeface="+mn-cs"/>
            </a:rPr>
            <a:t>En sammanställning över KNAS-klasserna Ädellövskog samt Triviallövskog med ädellövinslag  inom värdekärnor uppdelat per län och underlag i nemoral och boreonemoral region.</a:t>
          </a:r>
          <a:endParaRPr lang="sv-SE"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b="0" i="1" baseline="0">
              <a:solidFill>
                <a:schemeClr val="dk1"/>
              </a:solidFill>
              <a:effectLst/>
              <a:latin typeface="+mn-lt"/>
              <a:ea typeface="+mn-ea"/>
              <a:cs typeface="+mn-cs"/>
            </a:rPr>
            <a:t>Flik 6. Tätortsnära</a:t>
          </a:r>
        </a:p>
        <a:p>
          <a:pPr marL="0" marR="0" lvl="0" indent="0" defTabSz="914400" eaLnBrk="1" fontAlgn="auto" latinLnBrk="0" hangingPunct="1">
            <a:lnSpc>
              <a:spcPct val="100000"/>
            </a:lnSpc>
            <a:spcBef>
              <a:spcPts val="0"/>
            </a:spcBef>
            <a:spcAft>
              <a:spcPts val="0"/>
            </a:spcAft>
            <a:buClrTx/>
            <a:buSzTx/>
            <a:buFontTx/>
            <a:buNone/>
            <a:tabLst/>
            <a:defRPr/>
          </a:pPr>
          <a:r>
            <a:rPr lang="sv-SE" sz="1000" b="0" i="0" baseline="0">
              <a:solidFill>
                <a:schemeClr val="dk1"/>
              </a:solidFill>
              <a:effectLst/>
              <a:latin typeface="+mn-lt"/>
              <a:ea typeface="+mn-ea"/>
              <a:cs typeface="+mn-cs"/>
            </a:rPr>
            <a:t>En sammanställning över areal tätortsnära värdekärnor, total areal värdekärnor och andelen tätortsnära värdekärnor uppdelat per län och kategori (inom eller utanför formellt skydd) . Nämnda uppgifter redovisas separat för areal  produktiv skog och areal skogsmark.</a:t>
          </a:r>
          <a:endParaRPr lang="sv-SE"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b="0" i="1" baseline="0">
              <a:solidFill>
                <a:schemeClr val="dk1"/>
              </a:solidFill>
              <a:effectLst/>
              <a:latin typeface="+mn-lt"/>
              <a:ea typeface="+mn-ea"/>
              <a:cs typeface="+mn-cs"/>
            </a:rPr>
            <a:t>Flik 7. Storleksfördelning</a:t>
          </a:r>
        </a:p>
        <a:p>
          <a:pPr marL="0" marR="0" lvl="0" indent="0" defTabSz="914400" eaLnBrk="1" fontAlgn="auto" latinLnBrk="0" hangingPunct="1">
            <a:lnSpc>
              <a:spcPct val="100000"/>
            </a:lnSpc>
            <a:spcBef>
              <a:spcPts val="0"/>
            </a:spcBef>
            <a:spcAft>
              <a:spcPts val="0"/>
            </a:spcAft>
            <a:buClrTx/>
            <a:buSzTx/>
            <a:buFontTx/>
            <a:buNone/>
            <a:tabLst/>
            <a:defRPr/>
          </a:pPr>
          <a:r>
            <a:rPr lang="sv-SE" sz="1000" b="0" i="1" baseline="0">
              <a:solidFill>
                <a:schemeClr val="dk1"/>
              </a:solidFill>
              <a:effectLst/>
              <a:latin typeface="+mn-lt"/>
              <a:ea typeface="+mn-ea"/>
              <a:cs typeface="+mn-cs"/>
            </a:rPr>
            <a:t>En sammanställning över den sammanlagda arealen  av värdekärnor i olika storlekskategorier i varje län nedan fjällnära gräns. Arealen värdekärna är begränsad till endast produktiv skog . Den del som är utanför formellt skydd redovisas separat liksom den andel av denss andel av den totala arealen värdekärna.</a:t>
          </a:r>
        </a:p>
        <a:p>
          <a:pPr marL="0" marR="0" lvl="0" indent="0" defTabSz="914400" eaLnBrk="1" fontAlgn="auto" latinLnBrk="0" hangingPunct="1">
            <a:lnSpc>
              <a:spcPct val="100000"/>
            </a:lnSpc>
            <a:spcBef>
              <a:spcPts val="0"/>
            </a:spcBef>
            <a:spcAft>
              <a:spcPts val="0"/>
            </a:spcAft>
            <a:buClrTx/>
            <a:buSzTx/>
            <a:buFontTx/>
            <a:buNone/>
            <a:tabLst/>
            <a:defRPr/>
          </a:pPr>
          <a:endParaRPr lang="sv-SE" sz="10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b="0" i="1" baseline="0">
              <a:solidFill>
                <a:schemeClr val="dk1"/>
              </a:solidFill>
              <a:effectLst/>
              <a:latin typeface="+mn-lt"/>
              <a:ea typeface="+mn-ea"/>
              <a:cs typeface="+mn-cs"/>
            </a:rPr>
            <a:t>Flik 8. Frivilliga avsättningar</a:t>
          </a:r>
        </a:p>
        <a:p>
          <a:pPr marL="0" marR="0" lvl="0" indent="0" defTabSz="914400" eaLnBrk="1" fontAlgn="auto" latinLnBrk="0" hangingPunct="1">
            <a:lnSpc>
              <a:spcPct val="100000"/>
            </a:lnSpc>
            <a:spcBef>
              <a:spcPts val="0"/>
            </a:spcBef>
            <a:spcAft>
              <a:spcPts val="0"/>
            </a:spcAft>
            <a:buClrTx/>
            <a:buSzTx/>
            <a:buFontTx/>
            <a:buNone/>
            <a:tabLst/>
            <a:defRPr/>
          </a:pPr>
          <a:r>
            <a:rPr lang="sv-SE" sz="1000" b="0" i="1" baseline="0">
              <a:solidFill>
                <a:schemeClr val="dk1"/>
              </a:solidFill>
              <a:effectLst/>
              <a:latin typeface="+mn-lt"/>
              <a:ea typeface="+mn-ea"/>
              <a:cs typeface="+mn-cs"/>
            </a:rPr>
            <a:t>En sammanställning över areal inom och utanför frivilliga avsättningar inom de värdekärnor utanför formellt skydd som saknar löst markåtkomst. Arealerna är begränsade till endast produktiv skog. Andelar är beräknade för den areal som är inom frivilliga avsättningar jämfört med 1) total areal inom värdekärnor utanför formellt skydd som saknar löst markåtkomst, 2) total areal värdekärnor utanför formellt skydd och 3) total areal inom alla värdekärnor. </a:t>
          </a:r>
          <a:endParaRPr lang="sv-SE" sz="1000">
            <a:effectLst/>
          </a:endParaRPr>
        </a:p>
        <a:p>
          <a:pPr marL="0" indent="0"/>
          <a:endParaRPr lang="sv-SE" sz="1000" b="1" i="0" baseline="0">
            <a:solidFill>
              <a:sysClr val="windowText" lastClr="000000"/>
            </a:solidFill>
            <a:effectLst/>
            <a:latin typeface="+mn-lt"/>
            <a:ea typeface="+mn-ea"/>
            <a:cs typeface="+mn-cs"/>
          </a:endParaRPr>
        </a:p>
        <a:p>
          <a:r>
            <a:rPr lang="sv-SE" sz="1000" b="1" i="0" baseline="0">
              <a:solidFill>
                <a:sysClr val="windowText" lastClr="000000"/>
              </a:solidFill>
              <a:effectLst/>
              <a:latin typeface="+mn-lt"/>
              <a:ea typeface="+mn-ea"/>
              <a:cs typeface="+mn-cs"/>
            </a:rPr>
            <a:t>Indata</a:t>
          </a:r>
        </a:p>
        <a:p>
          <a:r>
            <a:rPr lang="sv-SE" sz="1000" b="0" i="0" baseline="0">
              <a:solidFill>
                <a:sysClr val="windowText" lastClr="000000"/>
              </a:solidFill>
              <a:effectLst/>
              <a:latin typeface="+mn-lt"/>
              <a:ea typeface="+mn-ea"/>
              <a:cs typeface="+mn-cs"/>
            </a:rPr>
            <a:t>Nationalparker, naturreservat, naturvårdsområden och skogliga biotopskyddsområden från VIC Natur 2016-05-03</a:t>
          </a:r>
        </a:p>
        <a:p>
          <a:r>
            <a:rPr lang="sv-SE" sz="1000" b="0" i="0" baseline="0">
              <a:solidFill>
                <a:sysClr val="windowText" lastClr="000000"/>
              </a:solidFill>
              <a:effectLst/>
              <a:latin typeface="+mn-lt"/>
              <a:ea typeface="+mn-ea"/>
              <a:cs typeface="+mn-cs"/>
            </a:rPr>
            <a:t>Naturvårdsavtal från VIC Natur 2016-04-20</a:t>
          </a:r>
        </a:p>
        <a:p>
          <a:r>
            <a:rPr lang="sv-SE" sz="1000" b="0" i="0" baseline="0">
              <a:solidFill>
                <a:sysClr val="windowText" lastClr="000000"/>
              </a:solidFill>
              <a:effectLst/>
              <a:latin typeface="+mn-lt"/>
              <a:ea typeface="+mn-ea"/>
              <a:cs typeface="+mn-cs"/>
            </a:rPr>
            <a:t>Naturvårdsavtal från Skogsstyrelsen 2016-02-08</a:t>
          </a:r>
          <a:endParaRPr lang="sv-SE" sz="1000">
            <a:solidFill>
              <a:sysClr val="windowText" lastClr="000000"/>
            </a:solidFill>
            <a:effectLst/>
          </a:endParaRPr>
        </a:p>
        <a:p>
          <a:r>
            <a:rPr lang="sv-SE" sz="1000" b="0" i="0" baseline="0">
              <a:solidFill>
                <a:sysClr val="windowText" lastClr="000000"/>
              </a:solidFill>
              <a:effectLst/>
              <a:latin typeface="+mn-lt"/>
              <a:ea typeface="+mn-ea"/>
              <a:cs typeface="+mn-cs"/>
            </a:rPr>
            <a:t>Natura 2000 SCI-områden från VIC Natur 2016-04-26</a:t>
          </a:r>
        </a:p>
        <a:p>
          <a:r>
            <a:rPr lang="sv-SE" sz="1000" b="0" i="0" baseline="0">
              <a:solidFill>
                <a:sysClr val="windowText" lastClr="000000"/>
              </a:solidFill>
              <a:effectLst/>
              <a:latin typeface="+mn-lt"/>
              <a:ea typeface="+mn-ea"/>
              <a:cs typeface="+mn-cs"/>
            </a:rPr>
            <a:t>DOS-objekt från VIC Natur 2016-05-03. Urval: objektsstatus: "Preliminär", genomförandestatus: "Fördelningsplan" ,"Förslag" eller "Genomförd"</a:t>
          </a:r>
        </a:p>
        <a:p>
          <a:r>
            <a:rPr lang="sv-SE" sz="1000" b="0" i="0" baseline="0">
              <a:solidFill>
                <a:sysClr val="windowText" lastClr="000000"/>
              </a:solidFill>
              <a:effectLst/>
              <a:latin typeface="+mn-lt"/>
              <a:ea typeface="+mn-ea"/>
              <a:cs typeface="+mn-cs"/>
            </a:rPr>
            <a:t>SNUS-objekt från Miljödataportalen 2014</a:t>
          </a:r>
          <a:endParaRPr lang="sv-SE" sz="1000">
            <a:solidFill>
              <a:sysClr val="windowText" lastClr="000000"/>
            </a:solidFill>
            <a:effectLst/>
          </a:endParaRPr>
        </a:p>
        <a:p>
          <a:r>
            <a:rPr lang="sv-SE" sz="1000" b="0" i="0" baseline="0">
              <a:solidFill>
                <a:sysClr val="windowText" lastClr="000000"/>
              </a:solidFill>
              <a:effectLst/>
              <a:latin typeface="+mn-lt"/>
              <a:ea typeface="+mn-ea"/>
              <a:cs typeface="+mn-cs"/>
            </a:rPr>
            <a:t>"Värdekärna" från funktionsindelningen i VIC Natur 2016-05-03. En del DOS-objekt som saknade funktionsindelning i VIC Natur har kompletterats med information angående värdekärna från berörda länsstyrelser. </a:t>
          </a:r>
          <a:endParaRPr lang="sv-SE" sz="1000">
            <a:solidFill>
              <a:sysClr val="windowText" lastClr="000000"/>
            </a:solidFill>
            <a:effectLst/>
          </a:endParaRPr>
        </a:p>
        <a:p>
          <a:r>
            <a:rPr lang="sv-SE" sz="1000" b="0" i="0" baseline="0">
              <a:solidFill>
                <a:sysClr val="windowText" lastClr="000000"/>
              </a:solidFill>
              <a:effectLst/>
              <a:latin typeface="+mn-lt"/>
              <a:ea typeface="+mn-ea"/>
              <a:cs typeface="+mn-cs"/>
            </a:rPr>
            <a:t>Nyckelbiotoper från Nyckelbiotopsinventeringen, NBI, från Skogsstyrelsen 2016-05-08 och från de största skogsbolagen (källa Skogsstyrelsen 2016-05-08)</a:t>
          </a:r>
          <a:endParaRPr lang="sv-SE" sz="1000">
            <a:solidFill>
              <a:sysClr val="windowText" lastClr="000000"/>
            </a:solidFill>
            <a:effectLst/>
          </a:endParaRPr>
        </a:p>
        <a:p>
          <a:r>
            <a:rPr lang="sv-SE" sz="1000" b="0" i="0" baseline="0">
              <a:solidFill>
                <a:sysClr val="windowText" lastClr="000000"/>
              </a:solidFill>
              <a:effectLst/>
              <a:latin typeface="+mn-lt"/>
              <a:ea typeface="+mn-ea"/>
              <a:cs typeface="+mn-cs"/>
            </a:rPr>
            <a:t>Naturvärdesobjekt från Skogsstyrelsen 2016-05-25</a:t>
          </a:r>
        </a:p>
        <a:p>
          <a:r>
            <a:rPr lang="sv-SE" sz="1000" b="0" i="0" baseline="0">
              <a:solidFill>
                <a:sysClr val="windowText" lastClr="000000"/>
              </a:solidFill>
              <a:effectLst/>
              <a:latin typeface="+mn-lt"/>
              <a:ea typeface="+mn-ea"/>
              <a:cs typeface="+mn-cs"/>
            </a:rPr>
            <a:t>Uförd avverkning enligt Skogsstyrelsen 2016-09-27</a:t>
          </a:r>
          <a:endParaRPr lang="sv-SE" sz="1000">
            <a:solidFill>
              <a:sysClr val="windowText" lastClr="000000"/>
            </a:solidFill>
            <a:effectLst/>
          </a:endParaRPr>
        </a:p>
        <a:p>
          <a:r>
            <a:rPr lang="sv-SE" sz="1000" b="0" i="0" baseline="0">
              <a:solidFill>
                <a:sysClr val="windowText" lastClr="000000"/>
              </a:solidFill>
              <a:effectLst/>
              <a:latin typeface="+mn-lt"/>
              <a:ea typeface="+mn-ea"/>
              <a:cs typeface="+mn-cs"/>
            </a:rPr>
            <a:t>KNAS 6 2016-04-09 där denna kartering finns, dvs. inom formellt skydd, DOS-objekt, SNUS-objekt och Natura 2000-områden.</a:t>
          </a:r>
        </a:p>
        <a:p>
          <a:r>
            <a:rPr lang="sv-SE" sz="1000" b="0" i="0" baseline="0">
              <a:solidFill>
                <a:sysClr val="windowText" lastClr="000000"/>
              </a:solidFill>
              <a:effectLst/>
              <a:latin typeface="+mn-lt"/>
              <a:ea typeface="+mn-ea"/>
              <a:cs typeface="+mn-cs"/>
            </a:rPr>
            <a:t>Heltäckande KNAS arbetsmaterial 2016-04-09 i övriga oskyddade värdekärnor. Detta material är ett delresultat inom produktionen av Naturtypskarteringen KNAS 6.</a:t>
          </a:r>
        </a:p>
        <a:p>
          <a:r>
            <a:rPr lang="sv-SE" sz="1000" b="0" i="0" baseline="0">
              <a:solidFill>
                <a:sysClr val="windowText" lastClr="000000"/>
              </a:solidFill>
              <a:effectLst/>
              <a:latin typeface="+mn-lt"/>
              <a:ea typeface="+mn-ea"/>
              <a:cs typeface="+mn-cs"/>
            </a:rPr>
            <a:t>KNAS Kartdata 2014 där kartering saknas i KNAS 6 och heltäckande KNAS.</a:t>
          </a:r>
        </a:p>
        <a:p>
          <a:r>
            <a:rPr lang="sv-SE" sz="1000">
              <a:solidFill>
                <a:sysClr val="windowText" lastClr="000000"/>
              </a:solidFill>
              <a:effectLst/>
            </a:rPr>
            <a:t>SLU Riksskogstaxeringen 2014 (Riksskogstaxeringsdata uppdelad på nedan och ovan fjäll härstammar från begärt</a:t>
          </a:r>
          <a:r>
            <a:rPr lang="sv-SE" sz="1000" baseline="0">
              <a:solidFill>
                <a:sysClr val="windowText" lastClr="000000"/>
              </a:solidFill>
              <a:effectLst/>
            </a:rPr>
            <a:t> uttag från Riksskogstaxeringen 2014)</a:t>
          </a:r>
          <a:endParaRPr lang="sv-SE" sz="1000">
            <a:solidFill>
              <a:sysClr val="windowText" lastClr="000000"/>
            </a:solidFill>
            <a:effectLst/>
          </a:endParaRPr>
        </a:p>
        <a:p>
          <a:r>
            <a:rPr lang="sv-SE" sz="1000">
              <a:solidFill>
                <a:sysClr val="windowText" lastClr="000000"/>
              </a:solidFill>
              <a:effectLst/>
            </a:rPr>
            <a:t>NO/NS bestånd inom Ekoparker och Vitryggsavtal från Skogsstyrelsen 2016-10-01</a:t>
          </a:r>
        </a:p>
        <a:p>
          <a:r>
            <a:rPr lang="sv-SE" sz="1000">
              <a:solidFill>
                <a:sysClr val="windowText" lastClr="000000"/>
              </a:solidFill>
              <a:effectLst/>
            </a:rPr>
            <a:t>Markåtkomst, uttag av NV-ägd, NV-Intrång, och NV-bidrag ur FIDOS 2016-09-19</a:t>
          </a:r>
        </a:p>
        <a:p>
          <a:r>
            <a:rPr lang="sv-SE" sz="1000">
              <a:solidFill>
                <a:sysClr val="windowText" lastClr="000000"/>
              </a:solidFill>
              <a:effectLst/>
            </a:rPr>
            <a:t>Skikt med tätorter från SCB genom geodatasamverkan den 9 Maj 2016. Avser gränser för år 2010</a:t>
          </a:r>
        </a:p>
        <a:p>
          <a:r>
            <a:rPr lang="sv-SE" sz="1000">
              <a:solidFill>
                <a:sysClr val="windowText" lastClr="000000"/>
              </a:solidFill>
              <a:effectLst/>
            </a:rPr>
            <a:t>Frivilliga avsättningar</a:t>
          </a:r>
          <a:r>
            <a:rPr lang="sv-SE" sz="1000" baseline="0">
              <a:solidFill>
                <a:sysClr val="windowText" lastClr="000000"/>
              </a:solidFill>
              <a:effectLst/>
            </a:rPr>
            <a:t> från Bergvik, Holmen, SCA, Statens fastighetsverk, Svenska kyrkan och Sveaskog  2016-09-17</a:t>
          </a:r>
        </a:p>
        <a:p>
          <a:r>
            <a:rPr lang="sv-SE" sz="1000" baseline="0">
              <a:solidFill>
                <a:sysClr val="windowText" lastClr="000000"/>
              </a:solidFill>
              <a:effectLst/>
            </a:rPr>
            <a:t>NNK Natura naturtypskartan 2016</a:t>
          </a:r>
          <a:endParaRPr lang="sv-SE" sz="1000">
            <a:solidFill>
              <a:sysClr val="windowText" lastClr="000000"/>
            </a:solidFill>
            <a:effectLst/>
          </a:endParaRPr>
        </a:p>
        <a:p>
          <a:endParaRPr lang="sv-SE" sz="1000">
            <a:solidFill>
              <a:sysClr val="windowText" lastClr="000000"/>
            </a:solidFill>
            <a:effectLst/>
          </a:endParaRPr>
        </a:p>
        <a:p>
          <a:r>
            <a:rPr lang="sv-SE" sz="1000" b="1" i="0" baseline="0">
              <a:solidFill>
                <a:sysClr val="windowText" lastClr="000000"/>
              </a:solidFill>
              <a:effectLst/>
              <a:latin typeface="+mn-lt"/>
              <a:ea typeface="+mn-ea"/>
              <a:cs typeface="+mn-cs"/>
            </a:rPr>
            <a:t>Beskrivning</a:t>
          </a:r>
        </a:p>
        <a:p>
          <a:pPr marL="0" marR="0" indent="0" defTabSz="914400" eaLnBrk="1" fontAlgn="auto" latinLnBrk="0" hangingPunct="1">
            <a:lnSpc>
              <a:spcPct val="100000"/>
            </a:lnSpc>
            <a:spcBef>
              <a:spcPts val="0"/>
            </a:spcBef>
            <a:spcAft>
              <a:spcPts val="0"/>
            </a:spcAft>
            <a:buClrTx/>
            <a:buSzTx/>
            <a:buFontTx/>
            <a:buNone/>
            <a:tabLst/>
            <a:defRPr/>
          </a:pPr>
          <a:r>
            <a:rPr lang="sv-SE" sz="1000" b="0" i="1" baseline="0">
              <a:solidFill>
                <a:sysClr val="windowText" lastClr="000000"/>
              </a:solidFill>
              <a:effectLst/>
              <a:latin typeface="+mn-lt"/>
              <a:ea typeface="+mn-ea"/>
              <a:cs typeface="+mn-cs"/>
            </a:rPr>
            <a:t>Formellt skyddad värdekärna</a:t>
          </a:r>
        </a:p>
        <a:p>
          <a:pPr marL="0" marR="0" indent="0" defTabSz="914400" eaLnBrk="1" fontAlgn="auto" latinLnBrk="0" hangingPunct="1">
            <a:lnSpc>
              <a:spcPct val="100000"/>
            </a:lnSpc>
            <a:spcBef>
              <a:spcPts val="0"/>
            </a:spcBef>
            <a:spcAft>
              <a:spcPts val="0"/>
            </a:spcAft>
            <a:buClrTx/>
            <a:buSzTx/>
            <a:buFontTx/>
            <a:buNone/>
            <a:tabLst/>
            <a:defRPr/>
          </a:pPr>
          <a:r>
            <a:rPr lang="sv-SE" sz="1000" b="0" i="0" baseline="0">
              <a:solidFill>
                <a:sysClr val="windowText" lastClr="000000"/>
              </a:solidFill>
              <a:effectLst/>
              <a:latin typeface="+mn-lt"/>
              <a:ea typeface="+mn-ea"/>
              <a:cs typeface="+mn-cs"/>
            </a:rPr>
            <a:t>Här avses de områden som var skyddade fram t.om. 2015-12-31 inom:</a:t>
          </a:r>
        </a:p>
        <a:p>
          <a:pPr marL="0" marR="0" indent="0" defTabSz="914400" eaLnBrk="1" fontAlgn="auto" latinLnBrk="0" hangingPunct="1">
            <a:lnSpc>
              <a:spcPct val="100000"/>
            </a:lnSpc>
            <a:spcBef>
              <a:spcPts val="0"/>
            </a:spcBef>
            <a:spcAft>
              <a:spcPts val="0"/>
            </a:spcAft>
            <a:buClrTx/>
            <a:buSzTx/>
            <a:buFontTx/>
            <a:buNone/>
            <a:tabLst/>
            <a:defRPr/>
          </a:pPr>
          <a:r>
            <a:rPr lang="sv-SE" sz="1000" b="0" i="0" baseline="0">
              <a:solidFill>
                <a:sysClr val="windowText" lastClr="000000"/>
              </a:solidFill>
              <a:effectLst/>
              <a:latin typeface="+mn-lt"/>
              <a:ea typeface="+mn-ea"/>
              <a:cs typeface="+mn-cs"/>
            </a:rPr>
            <a:t>1. Nationalparker</a:t>
          </a:r>
        </a:p>
        <a:p>
          <a:pPr marL="0" marR="0" indent="0" defTabSz="914400" eaLnBrk="1" fontAlgn="auto" latinLnBrk="0" hangingPunct="1">
            <a:lnSpc>
              <a:spcPct val="100000"/>
            </a:lnSpc>
            <a:spcBef>
              <a:spcPts val="0"/>
            </a:spcBef>
            <a:spcAft>
              <a:spcPts val="0"/>
            </a:spcAft>
            <a:buClrTx/>
            <a:buSzTx/>
            <a:buFontTx/>
            <a:buNone/>
            <a:tabLst/>
            <a:defRPr/>
          </a:pPr>
          <a:r>
            <a:rPr lang="sv-SE" sz="1000" b="0" i="0" baseline="0">
              <a:solidFill>
                <a:sysClr val="windowText" lastClr="000000"/>
              </a:solidFill>
              <a:effectLst/>
              <a:latin typeface="+mn-lt"/>
              <a:ea typeface="+mn-ea"/>
              <a:cs typeface="+mn-cs"/>
            </a:rPr>
            <a:t>2. Naturreservat (gällande, överklagade, beslutade, gällande under rättning, överklagade under rättning eller beslutade under rättning)</a:t>
          </a:r>
        </a:p>
        <a:p>
          <a:pPr marL="0" marR="0" indent="0" defTabSz="914400" eaLnBrk="1" fontAlgn="auto" latinLnBrk="0" hangingPunct="1">
            <a:lnSpc>
              <a:spcPct val="100000"/>
            </a:lnSpc>
            <a:spcBef>
              <a:spcPts val="0"/>
            </a:spcBef>
            <a:spcAft>
              <a:spcPts val="0"/>
            </a:spcAft>
            <a:buClrTx/>
            <a:buSzTx/>
            <a:buFontTx/>
            <a:buNone/>
            <a:tabLst/>
            <a:defRPr/>
          </a:pPr>
          <a:r>
            <a:rPr lang="sv-SE" sz="1000" b="0" i="0" baseline="0">
              <a:solidFill>
                <a:sysClr val="windowText" lastClr="000000"/>
              </a:solidFill>
              <a:effectLst/>
              <a:latin typeface="+mn-lt"/>
              <a:ea typeface="+mn-ea"/>
              <a:cs typeface="+mn-cs"/>
            </a:rPr>
            <a:t>3. Naturvårdsområden</a:t>
          </a:r>
        </a:p>
        <a:p>
          <a:pPr marL="0" marR="0" indent="0" defTabSz="914400" eaLnBrk="1" fontAlgn="auto" latinLnBrk="0" hangingPunct="1">
            <a:lnSpc>
              <a:spcPct val="100000"/>
            </a:lnSpc>
            <a:spcBef>
              <a:spcPts val="0"/>
            </a:spcBef>
            <a:spcAft>
              <a:spcPts val="0"/>
            </a:spcAft>
            <a:buClrTx/>
            <a:buSzTx/>
            <a:buFontTx/>
            <a:buNone/>
            <a:tabLst/>
            <a:defRPr/>
          </a:pPr>
          <a:r>
            <a:rPr lang="sv-SE" sz="1000" b="0" i="0" baseline="0">
              <a:solidFill>
                <a:sysClr val="windowText" lastClr="000000"/>
              </a:solidFill>
              <a:effectLst/>
              <a:latin typeface="+mn-lt"/>
              <a:ea typeface="+mn-ea"/>
              <a:cs typeface="+mn-cs"/>
            </a:rPr>
            <a:t>4. Skogliga biotopskyddsområden </a:t>
          </a:r>
        </a:p>
        <a:p>
          <a:pPr marL="0" marR="0" indent="0" defTabSz="914400" eaLnBrk="1" fontAlgn="auto" latinLnBrk="0" hangingPunct="1">
            <a:lnSpc>
              <a:spcPct val="100000"/>
            </a:lnSpc>
            <a:spcBef>
              <a:spcPts val="0"/>
            </a:spcBef>
            <a:spcAft>
              <a:spcPts val="0"/>
            </a:spcAft>
            <a:buClrTx/>
            <a:buSzTx/>
            <a:buFontTx/>
            <a:buNone/>
            <a:tabLst/>
            <a:defRPr/>
          </a:pPr>
          <a:r>
            <a:rPr lang="sv-SE" sz="1000" b="0" i="0" baseline="0">
              <a:solidFill>
                <a:sysClr val="windowText" lastClr="000000"/>
              </a:solidFill>
              <a:effectLst/>
              <a:latin typeface="+mn-lt"/>
              <a:ea typeface="+mn-ea"/>
              <a:cs typeface="+mn-cs"/>
            </a:rPr>
            <a:t>5. Naturvårdsavtal från Naturvårdsverket med attributet ”Beslut underskrivet” </a:t>
          </a:r>
        </a:p>
        <a:p>
          <a:pPr marL="0" marR="0" indent="0" defTabSz="914400" eaLnBrk="1" fontAlgn="auto" latinLnBrk="0" hangingPunct="1">
            <a:lnSpc>
              <a:spcPct val="100000"/>
            </a:lnSpc>
            <a:spcBef>
              <a:spcPts val="0"/>
            </a:spcBef>
            <a:spcAft>
              <a:spcPts val="0"/>
            </a:spcAft>
            <a:buClrTx/>
            <a:buSzTx/>
            <a:buFontTx/>
            <a:buNone/>
            <a:tabLst/>
            <a:defRPr/>
          </a:pPr>
          <a:r>
            <a:rPr lang="sv-SE" sz="1000" b="0" i="0" baseline="0">
              <a:solidFill>
                <a:sysClr val="windowText" lastClr="000000"/>
              </a:solidFill>
              <a:effectLst/>
              <a:latin typeface="+mn-lt"/>
              <a:ea typeface="+mn-ea"/>
              <a:cs typeface="+mn-cs"/>
            </a:rPr>
            <a:t>6. Naturvårdsavtal från Skogsstyrelsen inkl. NO/NS bestånd inom Sveaskogs Ekoparker och Bergviks Vitryggsavtal</a:t>
          </a:r>
        </a:p>
        <a:p>
          <a:pPr marL="0" marR="0" lvl="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mn-lt"/>
              <a:ea typeface="+mn-ea"/>
              <a:cs typeface="+mn-cs"/>
            </a:rPr>
            <a:t>7. Regeringsbeslutade Natura 2000-områden</a:t>
          </a:r>
          <a:r>
            <a:rPr lang="sv-SE" sz="1000" baseline="0">
              <a:solidFill>
                <a:schemeClr val="dk1"/>
              </a:solidFill>
              <a:effectLst/>
              <a:latin typeface="+mn-lt"/>
              <a:ea typeface="+mn-ea"/>
              <a:cs typeface="+mn-cs"/>
            </a:rPr>
            <a:t> (SCI)</a:t>
          </a:r>
          <a:r>
            <a:rPr lang="sv-SE" sz="1000">
              <a:solidFill>
                <a:schemeClr val="dk1"/>
              </a:solidFill>
              <a:effectLst/>
              <a:latin typeface="+mn-lt"/>
              <a:ea typeface="+mn-ea"/>
              <a:cs typeface="+mn-cs"/>
            </a:rPr>
            <a:t> med utpekade skogshabitat inom Natura-databasen som karterats som potentiella skogshabitat i NNK</a:t>
          </a:r>
          <a:r>
            <a:rPr lang="sv-SE" sz="1000" baseline="0">
              <a:solidFill>
                <a:schemeClr val="dk1"/>
              </a:solidFill>
              <a:effectLst/>
              <a:latin typeface="+mn-lt"/>
              <a:ea typeface="+mn-ea"/>
              <a:cs typeface="+mn-cs"/>
            </a:rPr>
            <a:t>.</a:t>
          </a:r>
          <a:endParaRPr lang="sv-SE" sz="10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0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00" b="0" i="0" baseline="0">
              <a:solidFill>
                <a:sysClr val="windowText" lastClr="000000"/>
              </a:solidFill>
              <a:effectLst/>
              <a:latin typeface="+mn-lt"/>
              <a:ea typeface="+mn-ea"/>
              <a:cs typeface="+mn-cs"/>
            </a:rPr>
            <a:t>Inom Naturreservat och Naturvårdsområden inkluderas endast de delar som har föreskrifter mot skogsbruk. Inom Naturvårdsavtal från Skogsstyrelsen ingår  NO/NS bestånd inom Sveaskogs Ekoparker och Bergviks Vitryggsavtal.</a:t>
          </a:r>
        </a:p>
        <a:p>
          <a:pPr marL="0" marR="0" indent="0" defTabSz="914400" eaLnBrk="1" fontAlgn="auto" latinLnBrk="0" hangingPunct="1">
            <a:lnSpc>
              <a:spcPct val="100000"/>
            </a:lnSpc>
            <a:spcBef>
              <a:spcPts val="0"/>
            </a:spcBef>
            <a:spcAft>
              <a:spcPts val="0"/>
            </a:spcAft>
            <a:buClrTx/>
            <a:buSzTx/>
            <a:buFontTx/>
            <a:buNone/>
            <a:tabLst/>
            <a:defRPr/>
          </a:pPr>
          <a:endParaRPr lang="sv-SE" sz="1000" b="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sv-SE" sz="1000" b="0" i="1">
              <a:solidFill>
                <a:sysClr val="windowText" lastClr="000000"/>
              </a:solidFill>
              <a:effectLst/>
            </a:rPr>
            <a:t>Värdekärnor utanför</a:t>
          </a:r>
          <a:r>
            <a:rPr lang="sv-SE" sz="1000" b="0" i="1" baseline="0">
              <a:solidFill>
                <a:sysClr val="windowText" lastClr="000000"/>
              </a:solidFill>
              <a:effectLst/>
            </a:rPr>
            <a:t> formellt skydd</a:t>
          </a:r>
          <a:endParaRPr lang="sv-SE" sz="1000" b="0" i="1">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sv-SE" sz="1000" baseline="0">
              <a:solidFill>
                <a:sysClr val="windowText" lastClr="000000"/>
              </a:solidFill>
              <a:effectLst/>
              <a:latin typeface="+mn-lt"/>
              <a:ea typeface="+mn-ea"/>
              <a:cs typeface="+mn-cs"/>
            </a:rPr>
            <a:t>Här avses en sammanlagring av följande indata: </a:t>
          </a:r>
        </a:p>
        <a:p>
          <a:pPr eaLnBrk="1" fontAlgn="auto" latinLnBrk="0" hangingPunct="1"/>
          <a:r>
            <a:rPr lang="sv-SE" sz="1000" baseline="0">
              <a:solidFill>
                <a:sysClr val="windowText" lastClr="000000"/>
              </a:solidFill>
              <a:effectLst/>
              <a:latin typeface="+mn-lt"/>
              <a:ea typeface="+mn-ea"/>
              <a:cs typeface="+mn-cs"/>
            </a:rPr>
            <a:t>8. De delar av alla DOS-objekt med objektstatus "Preliminär" och genomförandestatus "Fördelningsplan" , "Förslag"  eller  "Genomförd" som utpekats som värdekärna i funktionsindelningen från VIC Natur eller utpekats som värdekärna enligt kompletterande information från länsstyrelserna</a:t>
          </a:r>
        </a:p>
        <a:p>
          <a:pPr eaLnBrk="1" fontAlgn="auto" latinLnBrk="0" hangingPunct="1"/>
          <a:r>
            <a:rPr lang="sv-SE" sz="1000">
              <a:solidFill>
                <a:sysClr val="windowText" lastClr="000000"/>
              </a:solidFill>
              <a:effectLst/>
              <a:latin typeface="+mn-lt"/>
              <a:ea typeface="+mn-ea"/>
              <a:cs typeface="+mn-cs"/>
            </a:rPr>
            <a:t>9. De delar av SNUS-objekten som utpekats som värdekärna enligt funktionsindelningen från VIC Natur</a:t>
          </a:r>
        </a:p>
        <a:p>
          <a:pPr eaLnBrk="1" fontAlgn="auto" latinLnBrk="0" hangingPunct="1"/>
          <a:r>
            <a:rPr lang="sv-SE" sz="1000" baseline="0">
              <a:solidFill>
                <a:sysClr val="windowText" lastClr="000000"/>
              </a:solidFill>
              <a:effectLst/>
              <a:latin typeface="+mn-lt"/>
              <a:ea typeface="+mn-ea"/>
              <a:cs typeface="+mn-cs"/>
            </a:rPr>
            <a:t>10. N</a:t>
          </a:r>
          <a:r>
            <a:rPr lang="sv-SE" sz="1000">
              <a:solidFill>
                <a:sysClr val="windowText" lastClr="000000"/>
              </a:solidFill>
              <a:effectLst/>
              <a:latin typeface="+mn-lt"/>
              <a:ea typeface="+mn-ea"/>
              <a:cs typeface="+mn-cs"/>
            </a:rPr>
            <a:t>yckelbiotoper från Skogsstyrelsen</a:t>
          </a:r>
          <a:r>
            <a:rPr lang="sv-SE" sz="1000" baseline="0">
              <a:solidFill>
                <a:sysClr val="windowText" lastClr="000000"/>
              </a:solidFill>
              <a:effectLst/>
              <a:latin typeface="+mn-lt"/>
              <a:ea typeface="+mn-ea"/>
              <a:cs typeface="+mn-cs"/>
            </a:rPr>
            <a:t> </a:t>
          </a:r>
        </a:p>
        <a:p>
          <a:pPr eaLnBrk="1" fontAlgn="auto" latinLnBrk="0" hangingPunct="1"/>
          <a:r>
            <a:rPr lang="sv-SE" sz="1000" baseline="0">
              <a:solidFill>
                <a:sysClr val="windowText" lastClr="000000"/>
              </a:solidFill>
              <a:effectLst/>
              <a:latin typeface="+mn-lt"/>
              <a:ea typeface="+mn-ea"/>
              <a:cs typeface="+mn-cs"/>
            </a:rPr>
            <a:t>11. Nyckelbiotoper från skogsbolagen </a:t>
          </a:r>
        </a:p>
        <a:p>
          <a:pPr eaLnBrk="1" fontAlgn="auto" latinLnBrk="0" hangingPunct="1"/>
          <a:r>
            <a:rPr lang="sv-SE" sz="1000" baseline="0">
              <a:solidFill>
                <a:sysClr val="windowText" lastClr="000000"/>
              </a:solidFill>
              <a:effectLst/>
              <a:latin typeface="+mn-lt"/>
              <a:ea typeface="+mn-ea"/>
              <a:cs typeface="+mn-cs"/>
            </a:rPr>
            <a:t>12. Naturvärdesobjekt från Skogsstyrelsen</a:t>
          </a:r>
        </a:p>
        <a:p>
          <a:pPr eaLnBrk="1" fontAlgn="auto" latinLnBrk="0" hangingPunct="1"/>
          <a:endParaRPr lang="sv-SE" sz="10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00" baseline="0">
              <a:solidFill>
                <a:sysClr val="windowText" lastClr="000000"/>
              </a:solidFill>
              <a:effectLst/>
              <a:latin typeface="+mn-lt"/>
              <a:ea typeface="+mn-ea"/>
              <a:cs typeface="+mn-cs"/>
            </a:rPr>
            <a:t>Från alla oskyddade värdekärnor har områden med utförda avverkningar (från Skogsstyrelsen) tagits bort. </a:t>
          </a:r>
        </a:p>
        <a:p>
          <a:pPr marL="0" marR="0" indent="0" defTabSz="914400" eaLnBrk="1" fontAlgn="auto" latinLnBrk="0" hangingPunct="1">
            <a:lnSpc>
              <a:spcPct val="100000"/>
            </a:lnSpc>
            <a:spcBef>
              <a:spcPts val="0"/>
            </a:spcBef>
            <a:spcAft>
              <a:spcPts val="0"/>
            </a:spcAft>
            <a:buClrTx/>
            <a:buSzTx/>
            <a:buFontTx/>
            <a:buNone/>
            <a:tabLst/>
            <a:defRPr/>
          </a:pPr>
          <a:r>
            <a:rPr lang="sv-SE" sz="1000">
              <a:solidFill>
                <a:sysClr val="windowText" lastClr="000000"/>
              </a:solidFill>
              <a:effectLst/>
            </a:rPr>
            <a:t>Från</a:t>
          </a:r>
          <a:r>
            <a:rPr lang="sv-SE" sz="1000" baseline="0">
              <a:solidFill>
                <a:sysClr val="windowText" lastClr="000000"/>
              </a:solidFill>
              <a:effectLst/>
            </a:rPr>
            <a:t> nyckelbiotoper och naturvärdesobjekt (kategori 10-12) har hyggen och osäkerhetsklasser* i KNAS-karteringen exkluderats från sammanställningen. </a:t>
          </a:r>
          <a:endParaRPr lang="sv-SE" sz="1000">
            <a:solidFill>
              <a:sysClr val="windowText" lastClr="000000"/>
            </a:solidFill>
            <a:effectLst/>
          </a:endParaRPr>
        </a:p>
        <a:p>
          <a:pPr eaLnBrk="1" fontAlgn="auto" latinLnBrk="0" hangingPunct="1"/>
          <a:endParaRPr lang="sv-SE" sz="1000" i="0" u="none">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sv-SE" sz="1000" baseline="0">
              <a:solidFill>
                <a:sysClr val="windowText" lastClr="000000"/>
              </a:solidFill>
              <a:effectLst/>
              <a:latin typeface="+mn-lt"/>
              <a:ea typeface="+mn-ea"/>
              <a:cs typeface="+mn-cs"/>
            </a:rPr>
            <a:t>Överlapp mellan ovanstående skikts har tagits bort enligt samma prioritetsordning som det står listade i. </a:t>
          </a:r>
          <a:endParaRPr lang="sv-SE" sz="1000">
            <a:solidFill>
              <a:sysClr val="windowText" lastClr="000000"/>
            </a:solidFill>
            <a:effectLst/>
          </a:endParaRPr>
        </a:p>
        <a:p>
          <a:pPr eaLnBrk="1" fontAlgn="auto" latinLnBrk="0" hangingPunct="1"/>
          <a:endParaRPr lang="sv-SE" sz="1000">
            <a:solidFill>
              <a:sysClr val="windowText" lastClr="000000"/>
            </a:solidFill>
            <a:effectLst/>
          </a:endParaRPr>
        </a:p>
        <a:p>
          <a:pPr eaLnBrk="1" fontAlgn="auto" latinLnBrk="0" hangingPunct="1"/>
          <a:r>
            <a:rPr lang="sv-SE" sz="1000" b="1">
              <a:solidFill>
                <a:sysClr val="windowText" lastClr="000000"/>
              </a:solidFill>
              <a:effectLst/>
              <a:latin typeface="+mn-lt"/>
              <a:ea typeface="+mn-ea"/>
              <a:cs typeface="+mn-cs"/>
            </a:rPr>
            <a:t>Kommentarer</a:t>
          </a:r>
        </a:p>
        <a:p>
          <a:endParaRPr lang="sv-SE" sz="1000">
            <a:solidFill>
              <a:sysClr val="windowText" lastClr="000000"/>
            </a:solidFill>
            <a:effectLst/>
          </a:endParaRPr>
        </a:p>
        <a:p>
          <a:r>
            <a:rPr lang="sv-SE" sz="1000" b="1" i="0" u="sng" baseline="0">
              <a:solidFill>
                <a:sysClr val="windowText" lastClr="000000"/>
              </a:solidFill>
              <a:effectLst/>
              <a:latin typeface="+mn-lt"/>
              <a:ea typeface="+mn-ea"/>
              <a:cs typeface="+mn-cs"/>
            </a:rPr>
            <a:t>Alla arealer redovisas i hektar.</a:t>
          </a:r>
          <a:endParaRPr lang="sv-SE" sz="1000">
            <a:solidFill>
              <a:sysClr val="windowText" lastClr="000000"/>
            </a:solidFill>
            <a:effectLst/>
          </a:endParaRPr>
        </a:p>
        <a:p>
          <a:pPr eaLnBrk="1" fontAlgn="auto" latinLnBrk="0" hangingPunct="1"/>
          <a:r>
            <a:rPr lang="sv-SE" sz="1000" baseline="0">
              <a:solidFill>
                <a:sysClr val="windowText" lastClr="000000"/>
              </a:solidFill>
              <a:effectLst/>
            </a:rPr>
            <a:t> </a:t>
          </a:r>
        </a:p>
        <a:p>
          <a:pPr eaLnBrk="1" fontAlgn="auto" latinLnBrk="0" hangingPunct="1"/>
          <a:r>
            <a:rPr lang="sv-SE" sz="1000">
              <a:solidFill>
                <a:sysClr val="windowText" lastClr="000000"/>
              </a:solidFill>
              <a:effectLst/>
            </a:rPr>
            <a:t>Markåtkomst i FIDOS</a:t>
          </a:r>
        </a:p>
        <a:p>
          <a:pPr eaLnBrk="1" fontAlgn="auto" latinLnBrk="0" hangingPunct="1"/>
          <a:r>
            <a:rPr lang="sv-SE" sz="1000">
              <a:solidFill>
                <a:sysClr val="windowText" lastClr="000000"/>
              </a:solidFill>
              <a:effectLst/>
            </a:rPr>
            <a:t>1. Uttag ur FIDOS 2016-09-19 av 'NV-fastigheter' med statusen 'Ägd'. </a:t>
          </a:r>
        </a:p>
        <a:p>
          <a:pPr eaLnBrk="1" fontAlgn="auto" latinLnBrk="0" hangingPunct="1"/>
          <a:r>
            <a:rPr lang="sv-SE" sz="1000">
              <a:solidFill>
                <a:sysClr val="windowText" lastClr="000000"/>
              </a:solidFill>
              <a:effectLst/>
            </a:rPr>
            <a:t>2. 'NV-Intrång' med statusen 'Beslut underskrivet''.</a:t>
          </a:r>
        </a:p>
        <a:p>
          <a:pPr eaLnBrk="1" fontAlgn="auto" latinLnBrk="0" hangingPunct="1"/>
          <a:r>
            <a:rPr lang="sv-SE" sz="1000">
              <a:solidFill>
                <a:sysClr val="windowText" lastClr="000000"/>
              </a:solidFill>
              <a:effectLst/>
            </a:rPr>
            <a:t>3. 'NV-Bidrag' med statusen 'Beslut underskrivet'.</a:t>
          </a:r>
        </a:p>
        <a:p>
          <a:pPr eaLnBrk="1" fontAlgn="auto" latinLnBrk="0" hangingPunct="1"/>
          <a:endParaRPr lang="sv-SE" sz="1000">
            <a:solidFill>
              <a:sysClr val="windowText" lastClr="000000"/>
            </a:solidFill>
            <a:effectLst/>
          </a:endParaRPr>
        </a:p>
        <a:p>
          <a:pPr eaLnBrk="1" fontAlgn="auto" latinLnBrk="0" hangingPunct="1"/>
          <a:r>
            <a:rPr lang="sv-SE" sz="1000">
              <a:solidFill>
                <a:sysClr val="windowText" lastClr="000000"/>
              </a:solidFill>
              <a:effectLst/>
            </a:rPr>
            <a:t>Ädellöv</a:t>
          </a:r>
        </a:p>
        <a:p>
          <a:pPr eaLnBrk="1" fontAlgn="auto" latinLnBrk="0" hangingPunct="1"/>
          <a:r>
            <a:rPr lang="sv-SE" sz="1000">
              <a:solidFill>
                <a:sysClr val="windowText" lastClr="000000"/>
              </a:solidFill>
              <a:effectLst/>
            </a:rPr>
            <a:t>Med ädellövskog avses KNAS-klasserna Ädellövskog och Triviallövskog med ädellövinslag.</a:t>
          </a:r>
        </a:p>
        <a:p>
          <a:pPr eaLnBrk="1" fontAlgn="auto" latinLnBrk="0" hangingPunct="1"/>
          <a:endParaRPr lang="sv-SE" sz="1000">
            <a:solidFill>
              <a:sysClr val="windowText" lastClr="000000"/>
            </a:solidFill>
            <a:effectLst/>
          </a:endParaRPr>
        </a:p>
        <a:p>
          <a:pPr eaLnBrk="1" fontAlgn="auto" latinLnBrk="0" hangingPunct="1"/>
          <a:r>
            <a:rPr lang="sv-SE" sz="1000">
              <a:solidFill>
                <a:sysClr val="windowText" lastClr="000000"/>
              </a:solidFill>
              <a:effectLst/>
            </a:rPr>
            <a:t>Tätort</a:t>
          </a:r>
        </a:p>
        <a:p>
          <a:pPr eaLnBrk="1" fontAlgn="auto" latinLnBrk="0" hangingPunct="1"/>
          <a:r>
            <a:rPr lang="sv-SE" sz="1000">
              <a:solidFill>
                <a:sysClr val="windowText" lastClr="000000"/>
              </a:solidFill>
              <a:effectLst/>
            </a:rPr>
            <a:t>Som tätort räknas områden med sammanhängande bebyggelse, med minst 200 invånare och max 200 meter mellan husen i normala fall.</a:t>
          </a:r>
        </a:p>
        <a:p>
          <a:pPr eaLnBrk="1" fontAlgn="auto" latinLnBrk="0" hangingPunct="1"/>
          <a:endParaRPr lang="sv-SE" sz="1000">
            <a:solidFill>
              <a:sysClr val="windowText" lastClr="000000"/>
            </a:solidFill>
            <a:effectLst/>
          </a:endParaRPr>
        </a:p>
        <a:p>
          <a:pPr eaLnBrk="1" fontAlgn="auto" latinLnBrk="0" hangingPunct="1"/>
          <a:r>
            <a:rPr lang="sv-SE" sz="1000">
              <a:solidFill>
                <a:sysClr val="windowText" lastClr="000000"/>
              </a:solidFill>
              <a:effectLst/>
            </a:rPr>
            <a:t>Storleksfördelning</a:t>
          </a:r>
        </a:p>
        <a:p>
          <a:pPr eaLnBrk="1" fontAlgn="auto" latinLnBrk="0" hangingPunct="1"/>
          <a:r>
            <a:rPr lang="sv-SE" sz="1000">
              <a:solidFill>
                <a:sysClr val="windowText" lastClr="000000"/>
              </a:solidFill>
              <a:effectLst/>
            </a:rPr>
            <a:t>Analysen av storleksfördelning av värdekärnorna baseras på hur stora värdekärnorna (endast produktiv skog)</a:t>
          </a:r>
          <a:r>
            <a:rPr lang="sv-SE" sz="1000" baseline="0">
              <a:solidFill>
                <a:sysClr val="windowText" lastClr="000000"/>
              </a:solidFill>
              <a:effectLst/>
            </a:rPr>
            <a:t> </a:t>
          </a:r>
          <a:r>
            <a:rPr lang="sv-SE" sz="1000">
              <a:solidFill>
                <a:sysClr val="windowText" lastClr="000000"/>
              </a:solidFill>
              <a:effectLst/>
            </a:rPr>
            <a:t>är </a:t>
          </a:r>
          <a:r>
            <a:rPr lang="sv-SE" sz="1000" baseline="0">
              <a:solidFill>
                <a:sysClr val="windowText" lastClr="000000"/>
              </a:solidFill>
              <a:effectLst/>
            </a:rPr>
            <a:t> som en sammanhängande yta, oavsett vilket eller vilka underlag som ligger till grund för utpekandet av värdefull skog. Två skogspixlar räknas som sammanhängande om de angränsar varandra i någon av 8 riktningar.</a:t>
          </a:r>
        </a:p>
        <a:p>
          <a:pPr eaLnBrk="1" fontAlgn="auto" latinLnBrk="0" hangingPunct="1"/>
          <a:endParaRPr lang="sv-SE" sz="1000" baseline="0">
            <a:solidFill>
              <a:sysClr val="windowText" lastClr="000000"/>
            </a:solidFill>
            <a:effectLst/>
          </a:endParaRPr>
        </a:p>
        <a:p>
          <a:pPr eaLnBrk="1" fontAlgn="auto" latinLnBrk="0" hangingPunct="1"/>
          <a:r>
            <a:rPr lang="sv-SE" sz="1000" baseline="0">
              <a:solidFill>
                <a:sysClr val="windowText" lastClr="000000"/>
              </a:solidFill>
              <a:effectLst/>
            </a:rPr>
            <a:t>Frivilliga avsättningar</a:t>
          </a:r>
        </a:p>
        <a:p>
          <a:pPr eaLnBrk="1" fontAlgn="auto" latinLnBrk="0" hangingPunct="1"/>
          <a:r>
            <a:rPr lang="sv-SE" sz="1000" baseline="0">
              <a:solidFill>
                <a:sysClr val="windowText" lastClr="000000"/>
              </a:solidFill>
              <a:effectLst/>
            </a:rPr>
            <a:t>Överlappsanalysen över frivilliga avsättningar inom värdekärnor är begränsad till de frivilliga avsättningar som utgörs av &gt;0,5 ha  produktiv skogsmark (enligt KNAS) som inte överlappar med formellt skydd. Arealerna som redovisas på flik 8 avser överlappet mellan dessa frivilliga avsättningar och de värdekärnor som är utanför formellt skydd och saknar löst markåtkomst. </a:t>
          </a:r>
        </a:p>
        <a:p>
          <a:pPr eaLnBrk="1" fontAlgn="auto" latinLnBrk="0" hangingPunct="1"/>
          <a:endParaRPr lang="sv-SE" sz="1000">
            <a:solidFill>
              <a:sysClr val="windowText" lastClr="000000"/>
            </a:solidFill>
            <a:effectLst/>
          </a:endParaRPr>
        </a:p>
        <a:p>
          <a:pPr eaLnBrk="1" fontAlgn="auto" latinLnBrk="0" hangingPunct="1"/>
          <a:r>
            <a:rPr lang="sv-SE" sz="1000">
              <a:solidFill>
                <a:sysClr val="windowText" lastClr="000000"/>
              </a:solidFill>
              <a:effectLst/>
            </a:rPr>
            <a:t>KNAS</a:t>
          </a:r>
        </a:p>
        <a:p>
          <a:pPr eaLnBrk="1" fontAlgn="auto" latinLnBrk="0" hangingPunct="1"/>
          <a:r>
            <a:rPr lang="sv-SE" sz="1000">
              <a:solidFill>
                <a:sysClr val="windowText" lastClr="000000"/>
              </a:solidFill>
              <a:effectLst/>
            </a:rPr>
            <a:t>*Skogstypsindelningen i den heltäckande KNAS-karteringen är densamma som inom</a:t>
          </a:r>
          <a:r>
            <a:rPr lang="sv-SE" sz="1000" baseline="0">
              <a:solidFill>
                <a:sysClr val="windowText" lastClr="000000"/>
              </a:solidFill>
              <a:effectLst/>
            </a:rPr>
            <a:t> </a:t>
          </a:r>
          <a:r>
            <a:rPr lang="sv-SE" sz="1000">
              <a:solidFill>
                <a:sysClr val="windowText" lastClr="000000"/>
              </a:solidFill>
              <a:effectLst/>
            </a:rPr>
            <a:t>skyddade områden med undantaget att den heltäckande karteringen har med osäkerhetskoder som kan vara antingen hygge eller improduktiv skog utanför skyddade områden. I</a:t>
          </a:r>
          <a:r>
            <a:rPr lang="sv-SE" sz="1000" baseline="0">
              <a:solidFill>
                <a:sysClr val="windowText" lastClr="000000"/>
              </a:solidFill>
              <a:effectLst/>
            </a:rPr>
            <a:t> nyckelbiotoper och naturvärdesobjekt där KNAS 6 inte funnits tillgänglig har dessa osäkra klasser exkluderats från sammanställningen. Inom DOS-objekt och SNUS-objekt har dessa osäkra klasser räknats till hygge respektive improduktiv skog .</a:t>
          </a:r>
        </a:p>
        <a:p>
          <a:endParaRPr lang="sv-SE" sz="1000" b="1" i="0" baseline="0">
            <a:solidFill>
              <a:sysClr val="windowText" lastClr="000000"/>
            </a:solidFill>
            <a:effectLst/>
            <a:latin typeface="+mn-lt"/>
            <a:ea typeface="+mn-ea"/>
            <a:cs typeface="+mn-cs"/>
          </a:endParaRPr>
        </a:p>
        <a:p>
          <a:r>
            <a:rPr lang="sv-SE" sz="1000" b="1" i="0" baseline="0">
              <a:solidFill>
                <a:sysClr val="windowText" lastClr="000000"/>
              </a:solidFill>
              <a:effectLst/>
              <a:latin typeface="+mn-lt"/>
              <a:ea typeface="+mn-ea"/>
              <a:cs typeface="+mn-cs"/>
            </a:rPr>
            <a:t>Arbetet utfört av</a:t>
          </a:r>
        </a:p>
        <a:p>
          <a:r>
            <a:rPr lang="sv-SE" sz="1000">
              <a:solidFill>
                <a:sysClr val="windowText" lastClr="000000"/>
              </a:solidFill>
              <a:effectLst/>
            </a:rPr>
            <a:t>Josefin Klein, josefin.klein@metria.se och</a:t>
          </a:r>
        </a:p>
        <a:p>
          <a:r>
            <a:rPr lang="sv-SE" sz="1000" b="0" i="0" baseline="0">
              <a:solidFill>
                <a:sysClr val="windowText" lastClr="000000"/>
              </a:solidFill>
              <a:effectLst/>
              <a:latin typeface="+mn-lt"/>
              <a:ea typeface="+mn-ea"/>
              <a:cs typeface="+mn-cs"/>
            </a:rPr>
            <a:t>Rickard Näsström, rickard.nasstrom@metria.se </a:t>
          </a:r>
        </a:p>
        <a:p>
          <a:pPr marL="0" marR="0" indent="0" defTabSz="914400" eaLnBrk="1" fontAlgn="auto" latinLnBrk="0" hangingPunct="1">
            <a:lnSpc>
              <a:spcPct val="100000"/>
            </a:lnSpc>
            <a:spcBef>
              <a:spcPts val="0"/>
            </a:spcBef>
            <a:spcAft>
              <a:spcPts val="0"/>
            </a:spcAft>
            <a:buClrTx/>
            <a:buSzTx/>
            <a:buFontTx/>
            <a:buNone/>
            <a:tabLst/>
            <a:defRPr/>
          </a:pPr>
          <a:r>
            <a:rPr lang="sv-SE" sz="1000" b="0" i="0" baseline="0">
              <a:solidFill>
                <a:sysClr val="windowText" lastClr="000000"/>
              </a:solidFill>
              <a:effectLst/>
              <a:latin typeface="+mn-lt"/>
              <a:ea typeface="+mn-ea"/>
              <a:cs typeface="+mn-cs"/>
            </a:rPr>
            <a:t>Stockholm 2017-01-23</a:t>
          </a:r>
          <a:endParaRPr lang="sv-SE"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11906</xdr:colOff>
      <xdr:row>14</xdr:row>
      <xdr:rowOff>0</xdr:rowOff>
    </xdr:from>
    <xdr:to>
      <xdr:col>21</xdr:col>
      <xdr:colOff>278606</xdr:colOff>
      <xdr:row>27</xdr:row>
      <xdr:rowOff>0</xdr:rowOff>
    </xdr:to>
    <xdr:sp macro="" textlink="">
      <xdr:nvSpPr>
        <xdr:cNvPr id="3" name="textruta 2"/>
        <xdr:cNvSpPr txBox="1"/>
      </xdr:nvSpPr>
      <xdr:spPr>
        <a:xfrm>
          <a:off x="13644562" y="1393032"/>
          <a:ext cx="3302794" cy="335756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sv-SE" sz="1100">
              <a:solidFill>
                <a:schemeClr val="dk1"/>
              </a:solidFill>
              <a:effectLst/>
              <a:latin typeface="+mn-lt"/>
              <a:ea typeface="+mn-ea"/>
              <a:cs typeface="+mn-cs"/>
            </a:rPr>
            <a:t>Formellt skyddade värdekärnor per län</a:t>
          </a:r>
          <a:r>
            <a:rPr lang="sv-SE" sz="1100" baseline="0">
              <a:solidFill>
                <a:schemeClr val="dk1"/>
              </a:solidFill>
              <a:effectLst/>
              <a:latin typeface="+mn-lt"/>
              <a:ea typeface="+mn-ea"/>
              <a:cs typeface="+mn-cs"/>
            </a:rPr>
            <a:t> och underlag</a:t>
          </a:r>
        </a:p>
        <a:p>
          <a:pPr eaLnBrk="1" fontAlgn="auto" latinLnBrk="0" hangingPunct="1"/>
          <a:endParaRPr lang="sv-SE" sz="1100"/>
        </a:p>
        <a:p>
          <a:r>
            <a:rPr lang="sv-SE" sz="1100"/>
            <a:t>Förkortningar</a:t>
          </a:r>
          <a:r>
            <a:rPr lang="sv-SE" sz="1100" baseline="0"/>
            <a:t>:</a:t>
          </a:r>
          <a:endParaRPr lang="sv-SE" sz="1100"/>
        </a:p>
        <a:p>
          <a:r>
            <a:rPr lang="sv-SE" sz="1100"/>
            <a:t>NP - Nationalpark</a:t>
          </a:r>
        </a:p>
        <a:p>
          <a:r>
            <a:rPr lang="sv-SE" sz="1100"/>
            <a:t>NR -  Naturreservat </a:t>
          </a:r>
          <a:r>
            <a:rPr lang="sv-SE" sz="1100" baseline="0">
              <a:solidFill>
                <a:schemeClr val="dk1"/>
              </a:solidFill>
              <a:effectLst/>
              <a:latin typeface="+mn-lt"/>
              <a:ea typeface="+mn-ea"/>
              <a:cs typeface="+mn-cs"/>
            </a:rPr>
            <a:t>(endast de delar som har föreskrifter mot skogsbruk)</a:t>
          </a:r>
          <a:endParaRPr lang="sv-SE" sz="1100"/>
        </a:p>
        <a:p>
          <a:pPr marL="0" marR="0" indent="0" defTabSz="914400" eaLnBrk="1" fontAlgn="auto" latinLnBrk="0" hangingPunct="1">
            <a:lnSpc>
              <a:spcPct val="100000"/>
            </a:lnSpc>
            <a:spcBef>
              <a:spcPts val="0"/>
            </a:spcBef>
            <a:spcAft>
              <a:spcPts val="0"/>
            </a:spcAft>
            <a:buClrTx/>
            <a:buSzTx/>
            <a:buFontTx/>
            <a:buNone/>
            <a:tabLst/>
            <a:defRPr/>
          </a:pPr>
          <a:r>
            <a:rPr lang="sv-SE" sz="1100"/>
            <a:t>NVO -</a:t>
          </a:r>
          <a:r>
            <a:rPr lang="sv-SE" sz="1100" baseline="0"/>
            <a:t> Naturvårdsområde </a:t>
          </a:r>
          <a:r>
            <a:rPr lang="sv-SE" sz="1100" baseline="0">
              <a:solidFill>
                <a:schemeClr val="dk1"/>
              </a:solidFill>
              <a:effectLst/>
              <a:latin typeface="+mn-lt"/>
              <a:ea typeface="+mn-ea"/>
              <a:cs typeface="+mn-cs"/>
            </a:rPr>
            <a:t>(endast de delar som har föreskrifter mot skogsbruk)</a:t>
          </a:r>
          <a:endParaRPr lang="sv-SE" sz="1100" baseline="0"/>
        </a:p>
        <a:p>
          <a:r>
            <a:rPr lang="sv-SE" sz="1100" baseline="0"/>
            <a:t>SBO - Skogliga biotopskyddsområden</a:t>
          </a:r>
        </a:p>
        <a:p>
          <a:r>
            <a:rPr lang="sv-SE" sz="1100" baseline="0"/>
            <a:t>NVA - Naturvårdsavtal</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Mer information om underlagen finns i metadata-fliken</a:t>
          </a:r>
        </a:p>
        <a:p>
          <a:endParaRPr lang="sv-SE"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11907</xdr:colOff>
      <xdr:row>15</xdr:row>
      <xdr:rowOff>11906</xdr:rowOff>
    </xdr:from>
    <xdr:to>
      <xdr:col>17</xdr:col>
      <xdr:colOff>373857</xdr:colOff>
      <xdr:row>27</xdr:row>
      <xdr:rowOff>0</xdr:rowOff>
    </xdr:to>
    <xdr:sp macro="" textlink="">
      <xdr:nvSpPr>
        <xdr:cNvPr id="2" name="textruta 1"/>
        <xdr:cNvSpPr txBox="1"/>
      </xdr:nvSpPr>
      <xdr:spPr>
        <a:xfrm>
          <a:off x="11977688" y="1690687"/>
          <a:ext cx="3398044" cy="2797969"/>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sv-SE" sz="1100">
              <a:solidFill>
                <a:schemeClr val="dk1"/>
              </a:solidFill>
              <a:effectLst/>
              <a:latin typeface="+mn-lt"/>
              <a:ea typeface="+mn-ea"/>
              <a:cs typeface="+mn-cs"/>
            </a:rPr>
            <a:t>Oskyddade värdekärnor per län</a:t>
          </a:r>
          <a:r>
            <a:rPr lang="sv-SE" sz="1100" baseline="0">
              <a:solidFill>
                <a:schemeClr val="dk1"/>
              </a:solidFill>
              <a:effectLst/>
              <a:latin typeface="+mn-lt"/>
              <a:ea typeface="+mn-ea"/>
              <a:cs typeface="+mn-cs"/>
            </a:rPr>
            <a:t> och underlag</a:t>
          </a:r>
        </a:p>
        <a:p>
          <a:pPr eaLnBrk="1" fontAlgn="auto" latinLnBrk="0" hangingPunct="1"/>
          <a:endParaRPr lang="sv-SE" sz="1100"/>
        </a:p>
        <a:p>
          <a:r>
            <a:rPr lang="sv-SE" sz="1100"/>
            <a:t>Förkortningar</a:t>
          </a:r>
          <a:r>
            <a:rPr lang="sv-SE" sz="1100" baseline="0"/>
            <a:t>:</a:t>
          </a:r>
          <a:endParaRPr lang="sv-SE" sz="1100"/>
        </a:p>
        <a:p>
          <a:r>
            <a:rPr lang="sv-SE" sz="1100" baseline="0"/>
            <a:t>DOS - Planerade naturreservat (endast de delar som har funktionsindelning värdekärna)</a:t>
          </a:r>
        </a:p>
        <a:p>
          <a:r>
            <a:rPr lang="sv-SE" sz="1100" baseline="0"/>
            <a:t>SNUS - Statliga natur- och urskogar </a:t>
          </a:r>
          <a:r>
            <a:rPr lang="sv-SE" sz="1100" baseline="0">
              <a:solidFill>
                <a:schemeClr val="dk1"/>
              </a:solidFill>
              <a:effectLst/>
              <a:latin typeface="+mn-lt"/>
              <a:ea typeface="+mn-ea"/>
              <a:cs typeface="+mn-cs"/>
            </a:rPr>
            <a:t>(endast de delar som har funktionsindelning värdekärna)</a:t>
          </a:r>
        </a:p>
        <a:p>
          <a:r>
            <a:rPr lang="sv-SE" sz="1100" baseline="0">
              <a:solidFill>
                <a:schemeClr val="dk1"/>
              </a:solidFill>
              <a:effectLst/>
              <a:latin typeface="+mn-lt"/>
              <a:ea typeface="+mn-ea"/>
              <a:cs typeface="+mn-cs"/>
            </a:rPr>
            <a:t>NB - Nyckelbiotoper </a:t>
          </a:r>
        </a:p>
        <a:p>
          <a:r>
            <a:rPr lang="sv-SE" sz="1100" baseline="0">
              <a:solidFill>
                <a:schemeClr val="dk1"/>
              </a:solidFill>
              <a:effectLst/>
              <a:latin typeface="+mn-lt"/>
              <a:ea typeface="+mn-ea"/>
              <a:cs typeface="+mn-cs"/>
            </a:rPr>
            <a:t>NV - Naturvårdsverket</a:t>
          </a:r>
        </a:p>
        <a:p>
          <a:r>
            <a:rPr lang="sv-SE" sz="1100" baseline="0">
              <a:solidFill>
                <a:schemeClr val="dk1"/>
              </a:solidFill>
              <a:effectLst/>
              <a:latin typeface="+mn-lt"/>
              <a:ea typeface="+mn-ea"/>
              <a:cs typeface="+mn-cs"/>
            </a:rPr>
            <a:t>SKS - Skogsstyrelsen</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Mer information om underlagen finns i metadata-fliken</a:t>
          </a:r>
        </a:p>
        <a:p>
          <a:endParaRPr lang="sv-SE"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10</xdr:row>
      <xdr:rowOff>23812</xdr:rowOff>
    </xdr:from>
    <xdr:to>
      <xdr:col>25</xdr:col>
      <xdr:colOff>361950</xdr:colOff>
      <xdr:row>34</xdr:row>
      <xdr:rowOff>0</xdr:rowOff>
    </xdr:to>
    <xdr:sp macro="" textlink="">
      <xdr:nvSpPr>
        <xdr:cNvPr id="2" name="textruta 1"/>
        <xdr:cNvSpPr txBox="1"/>
      </xdr:nvSpPr>
      <xdr:spPr>
        <a:xfrm>
          <a:off x="17506950" y="1290637"/>
          <a:ext cx="3409950" cy="456009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aseline="0"/>
            <a:t>Ädellövskog inom SUS 4-5</a:t>
          </a:r>
        </a:p>
        <a:p>
          <a:endParaRPr lang="sv-SE" sz="1100"/>
        </a:p>
        <a:p>
          <a:r>
            <a:rPr lang="sv-SE" sz="1100"/>
            <a:t>Förkortningar</a:t>
          </a:r>
          <a:r>
            <a:rPr lang="sv-SE" sz="1100" baseline="0"/>
            <a:t>:</a:t>
          </a:r>
          <a:endParaRPr lang="sv-SE" sz="1100"/>
        </a:p>
        <a:p>
          <a:r>
            <a:rPr lang="sv-SE" sz="1100"/>
            <a:t>NP - Nationalpark</a:t>
          </a:r>
        </a:p>
        <a:p>
          <a:r>
            <a:rPr lang="sv-SE" sz="1100"/>
            <a:t>NR -  Naturreservat </a:t>
          </a:r>
          <a:r>
            <a:rPr lang="sv-SE" sz="1100" baseline="0">
              <a:solidFill>
                <a:schemeClr val="dk1"/>
              </a:solidFill>
              <a:effectLst/>
              <a:latin typeface="+mn-lt"/>
              <a:ea typeface="+mn-ea"/>
              <a:cs typeface="+mn-cs"/>
            </a:rPr>
            <a:t>(endast de delar som har föreskrifter mot skogsbruk)</a:t>
          </a:r>
          <a:endParaRPr lang="sv-SE" sz="1100"/>
        </a:p>
        <a:p>
          <a:pPr marL="0" marR="0" indent="0" defTabSz="914400" eaLnBrk="1" fontAlgn="auto" latinLnBrk="0" hangingPunct="1">
            <a:lnSpc>
              <a:spcPct val="100000"/>
            </a:lnSpc>
            <a:spcBef>
              <a:spcPts val="0"/>
            </a:spcBef>
            <a:spcAft>
              <a:spcPts val="0"/>
            </a:spcAft>
            <a:buClrTx/>
            <a:buSzTx/>
            <a:buFontTx/>
            <a:buNone/>
            <a:tabLst/>
            <a:defRPr/>
          </a:pPr>
          <a:r>
            <a:rPr lang="sv-SE" sz="1100"/>
            <a:t>NVO -</a:t>
          </a:r>
          <a:r>
            <a:rPr lang="sv-SE" sz="1100" baseline="0"/>
            <a:t> Naturvårdsområde </a:t>
          </a:r>
          <a:r>
            <a:rPr lang="sv-SE" sz="1100" baseline="0">
              <a:solidFill>
                <a:schemeClr val="dk1"/>
              </a:solidFill>
              <a:effectLst/>
              <a:latin typeface="+mn-lt"/>
              <a:ea typeface="+mn-ea"/>
              <a:cs typeface="+mn-cs"/>
            </a:rPr>
            <a:t>(endast de delar som har föreskrifter mot skogsbruk)</a:t>
          </a:r>
          <a:endParaRPr lang="sv-SE" sz="1100" baseline="0"/>
        </a:p>
        <a:p>
          <a:r>
            <a:rPr lang="sv-SE" sz="1100" baseline="0"/>
            <a:t>SBO - Skogliga biotopskyddsområden</a:t>
          </a:r>
        </a:p>
        <a:p>
          <a:r>
            <a:rPr lang="sv-SE" sz="1100" baseline="0"/>
            <a:t>NVA - Naturvårdsavtal</a:t>
          </a:r>
        </a:p>
        <a:p>
          <a:r>
            <a:rPr lang="sv-SE" sz="1100" baseline="0"/>
            <a:t>N2000 - Natura2000</a:t>
          </a:r>
        </a:p>
        <a:p>
          <a:r>
            <a:rPr lang="sv-SE" sz="1100" baseline="0"/>
            <a:t>DOS - Planerade naturreservat (endast de delar som har funktionsindelning värdekärna)</a:t>
          </a:r>
        </a:p>
        <a:p>
          <a:r>
            <a:rPr lang="sv-SE" sz="1100" baseline="0"/>
            <a:t>SNUS - Statliga natur- och urskogar </a:t>
          </a:r>
          <a:r>
            <a:rPr lang="sv-SE" sz="1100" baseline="0">
              <a:solidFill>
                <a:schemeClr val="dk1"/>
              </a:solidFill>
              <a:effectLst/>
              <a:latin typeface="+mn-lt"/>
              <a:ea typeface="+mn-ea"/>
              <a:cs typeface="+mn-cs"/>
            </a:rPr>
            <a:t>(endast de delar som har funktionsindelning värdekärna)</a:t>
          </a:r>
        </a:p>
        <a:p>
          <a:r>
            <a:rPr lang="sv-SE" sz="1100" baseline="0">
              <a:solidFill>
                <a:schemeClr val="dk1"/>
              </a:solidFill>
              <a:effectLst/>
              <a:latin typeface="+mn-lt"/>
              <a:ea typeface="+mn-ea"/>
              <a:cs typeface="+mn-cs"/>
            </a:rPr>
            <a:t>NB - Nyckelbiotoper </a:t>
          </a:r>
        </a:p>
        <a:p>
          <a:r>
            <a:rPr lang="sv-SE" sz="1100" baseline="0">
              <a:solidFill>
                <a:schemeClr val="dk1"/>
              </a:solidFill>
              <a:effectLst/>
              <a:latin typeface="+mn-lt"/>
              <a:ea typeface="+mn-ea"/>
              <a:cs typeface="+mn-cs"/>
            </a:rPr>
            <a:t>NV - Naturvårdsverket</a:t>
          </a:r>
        </a:p>
        <a:p>
          <a:r>
            <a:rPr lang="sv-SE" sz="1100" baseline="0">
              <a:solidFill>
                <a:schemeClr val="dk1"/>
              </a:solidFill>
              <a:effectLst/>
              <a:latin typeface="+mn-lt"/>
              <a:ea typeface="+mn-ea"/>
              <a:cs typeface="+mn-cs"/>
            </a:rPr>
            <a:t>SKS - Skogsstyrelsen</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Mer information om underlagen finns i metadata-fliken</a:t>
          </a:r>
        </a:p>
        <a:p>
          <a:endParaRPr lang="sv-SE" sz="1100" baseline="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1:C156"/>
  <sheetViews>
    <sheetView tabSelected="1" zoomScale="80" zoomScaleNormal="80" workbookViewId="0">
      <selection activeCell="AD36" sqref="AD36"/>
    </sheetView>
  </sheetViews>
  <sheetFormatPr defaultRowHeight="15" x14ac:dyDescent="0.25"/>
  <cols>
    <col min="1" max="16384" width="9.140625" style="3"/>
  </cols>
  <sheetData>
    <row r="101" spans="3:3" ht="18.75" x14ac:dyDescent="0.3">
      <c r="C101" s="7"/>
    </row>
    <row r="102" spans="3:3" x14ac:dyDescent="0.25">
      <c r="C102" s="8"/>
    </row>
    <row r="103" spans="3:3" x14ac:dyDescent="0.25">
      <c r="C103" s="8"/>
    </row>
    <row r="104" spans="3:3" x14ac:dyDescent="0.25">
      <c r="C104" s="8"/>
    </row>
    <row r="105" spans="3:3" x14ac:dyDescent="0.25">
      <c r="C105" s="8"/>
    </row>
    <row r="106" spans="3:3" x14ac:dyDescent="0.25">
      <c r="C106" s="8"/>
    </row>
    <row r="107" spans="3:3" x14ac:dyDescent="0.25">
      <c r="C107" s="8"/>
    </row>
    <row r="108" spans="3:3" x14ac:dyDescent="0.25">
      <c r="C108" s="9"/>
    </row>
    <row r="109" spans="3:3" x14ac:dyDescent="0.25">
      <c r="C109" s="10"/>
    </row>
    <row r="110" spans="3:3" x14ac:dyDescent="0.25">
      <c r="C110" s="11"/>
    </row>
    <row r="111" spans="3:3" x14ac:dyDescent="0.25">
      <c r="C111" s="11"/>
    </row>
    <row r="112" spans="3:3" x14ac:dyDescent="0.25">
      <c r="C112" s="11"/>
    </row>
    <row r="113" spans="3:3" x14ac:dyDescent="0.25">
      <c r="C113" s="11"/>
    </row>
    <row r="114" spans="3:3" x14ac:dyDescent="0.25">
      <c r="C114" s="11"/>
    </row>
    <row r="115" spans="3:3" x14ac:dyDescent="0.25">
      <c r="C115" s="11"/>
    </row>
    <row r="116" spans="3:3" x14ac:dyDescent="0.25">
      <c r="C116" s="11"/>
    </row>
    <row r="117" spans="3:3" x14ac:dyDescent="0.25">
      <c r="C117" s="11"/>
    </row>
    <row r="118" spans="3:3" x14ac:dyDescent="0.25">
      <c r="C118" s="11"/>
    </row>
    <row r="119" spans="3:3" x14ac:dyDescent="0.25">
      <c r="C119" s="11"/>
    </row>
    <row r="120" spans="3:3" x14ac:dyDescent="0.25">
      <c r="C120" s="11"/>
    </row>
    <row r="121" spans="3:3" x14ac:dyDescent="0.25">
      <c r="C121" s="11"/>
    </row>
    <row r="122" spans="3:3" x14ac:dyDescent="0.25">
      <c r="C122" s="11"/>
    </row>
    <row r="123" spans="3:3" x14ac:dyDescent="0.25">
      <c r="C123" s="12"/>
    </row>
    <row r="124" spans="3:3" x14ac:dyDescent="0.25">
      <c r="C124" s="13"/>
    </row>
    <row r="125" spans="3:3" x14ac:dyDescent="0.25">
      <c r="C125" s="14"/>
    </row>
    <row r="126" spans="3:3" x14ac:dyDescent="0.25">
      <c r="C126" s="14"/>
    </row>
    <row r="127" spans="3:3" x14ac:dyDescent="0.25">
      <c r="C127" s="14"/>
    </row>
    <row r="128" spans="3:3" x14ac:dyDescent="0.25">
      <c r="C128" s="14"/>
    </row>
    <row r="129" spans="3:3" x14ac:dyDescent="0.25">
      <c r="C129" s="14"/>
    </row>
    <row r="130" spans="3:3" x14ac:dyDescent="0.25">
      <c r="C130" s="14"/>
    </row>
    <row r="131" spans="3:3" x14ac:dyDescent="0.25">
      <c r="C131" s="14"/>
    </row>
    <row r="132" spans="3:3" x14ac:dyDescent="0.25">
      <c r="C132" s="14"/>
    </row>
    <row r="133" spans="3:3" x14ac:dyDescent="0.25">
      <c r="C133" s="13"/>
    </row>
    <row r="134" spans="3:3" x14ac:dyDescent="0.25">
      <c r="C134" s="14"/>
    </row>
    <row r="135" spans="3:3" x14ac:dyDescent="0.25">
      <c r="C135" s="13"/>
    </row>
    <row r="136" spans="3:3" x14ac:dyDescent="0.25">
      <c r="C136" s="14"/>
    </row>
    <row r="137" spans="3:3" x14ac:dyDescent="0.25">
      <c r="C137" s="14"/>
    </row>
    <row r="138" spans="3:3" x14ac:dyDescent="0.25">
      <c r="C138" s="14"/>
    </row>
    <row r="139" spans="3:3" x14ac:dyDescent="0.25">
      <c r="C139" s="14"/>
    </row>
    <row r="140" spans="3:3" x14ac:dyDescent="0.25">
      <c r="C140" s="14"/>
    </row>
    <row r="141" spans="3:3" x14ac:dyDescent="0.25">
      <c r="C141" s="14"/>
    </row>
    <row r="142" spans="3:3" x14ac:dyDescent="0.25">
      <c r="C142" s="14"/>
    </row>
    <row r="143" spans="3:3" x14ac:dyDescent="0.25">
      <c r="C143" s="13"/>
    </row>
    <row r="144" spans="3:3" x14ac:dyDescent="0.25">
      <c r="C144" s="14"/>
    </row>
    <row r="145" spans="3:3" x14ac:dyDescent="0.25">
      <c r="C145" s="14"/>
    </row>
    <row r="146" spans="3:3" x14ac:dyDescent="0.25">
      <c r="C146" s="14"/>
    </row>
    <row r="147" spans="3:3" x14ac:dyDescent="0.25">
      <c r="C147" s="14"/>
    </row>
    <row r="148" spans="3:3" x14ac:dyDescent="0.25">
      <c r="C148" s="14"/>
    </row>
    <row r="149" spans="3:3" x14ac:dyDescent="0.25">
      <c r="C149" s="12"/>
    </row>
    <row r="150" spans="3:3" x14ac:dyDescent="0.25">
      <c r="C150" s="14"/>
    </row>
    <row r="151" spans="3:3" x14ac:dyDescent="0.25">
      <c r="C151" s="13"/>
    </row>
    <row r="152" spans="3:3" x14ac:dyDescent="0.25">
      <c r="C152" s="14"/>
    </row>
    <row r="153" spans="3:3" x14ac:dyDescent="0.25">
      <c r="C153" s="10"/>
    </row>
    <row r="154" spans="3:3" x14ac:dyDescent="0.25">
      <c r="C154" s="11"/>
    </row>
    <row r="155" spans="3:3" x14ac:dyDescent="0.25">
      <c r="C155" s="11"/>
    </row>
    <row r="156" spans="3:3" x14ac:dyDescent="0.25">
      <c r="C156" s="1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topLeftCell="B1" zoomScale="80" zoomScaleNormal="80" workbookViewId="0">
      <selection activeCell="X13" sqref="X13"/>
    </sheetView>
  </sheetViews>
  <sheetFormatPr defaultRowHeight="15" x14ac:dyDescent="0.25"/>
  <cols>
    <col min="1" max="1" width="9.140625" style="3"/>
    <col min="2" max="2" width="8" style="62" customWidth="1"/>
    <col min="3" max="3" width="25.85546875" style="3" bestFit="1" customWidth="1"/>
    <col min="4" max="5" width="11.42578125" style="28" customWidth="1"/>
    <col min="6" max="6" width="14.28515625" style="3" bestFit="1" customWidth="1"/>
    <col min="7" max="7" width="11.5703125" style="28" customWidth="1"/>
    <col min="8" max="8" width="10.85546875" style="28" customWidth="1"/>
    <col min="9" max="9" width="14.28515625" style="3" customWidth="1"/>
    <col min="10" max="10" width="12.7109375" style="2" customWidth="1"/>
    <col min="11" max="11" width="14.140625" style="4" customWidth="1"/>
    <col min="12" max="12" width="13.140625" style="3" customWidth="1"/>
    <col min="13" max="13" width="16.28515625" style="3" customWidth="1"/>
    <col min="14" max="14" width="20.140625" style="3" customWidth="1"/>
    <col min="15" max="15" width="17.7109375" style="3" customWidth="1"/>
    <col min="16" max="16" width="9.140625" style="63"/>
    <col min="17" max="17" width="11.5703125" style="63" customWidth="1"/>
    <col min="18" max="19" width="12" style="63" customWidth="1"/>
    <col min="20" max="20" width="13.5703125" style="63" customWidth="1"/>
    <col min="21" max="23" width="9.140625" style="63"/>
    <col min="24" max="24" width="10.85546875" style="63" bestFit="1" customWidth="1"/>
    <col min="25" max="25" width="12.85546875" style="63" customWidth="1"/>
    <col min="26" max="16384" width="9.140625" style="63"/>
  </cols>
  <sheetData>
    <row r="1" spans="1:25" ht="27.75" customHeight="1" x14ac:dyDescent="0.25">
      <c r="A1" s="316" t="s">
        <v>118</v>
      </c>
      <c r="B1" s="317"/>
      <c r="C1" s="317"/>
      <c r="D1" s="317"/>
      <c r="E1" s="317"/>
      <c r="F1" s="317"/>
      <c r="G1" s="317"/>
      <c r="H1" s="317"/>
      <c r="I1" s="317"/>
      <c r="J1" s="317"/>
      <c r="K1" s="317"/>
      <c r="L1" s="317"/>
      <c r="M1" s="317"/>
      <c r="N1" s="317"/>
      <c r="O1" s="318"/>
    </row>
    <row r="2" spans="1:25" s="44" customFormat="1" ht="23.25" customHeight="1" x14ac:dyDescent="0.2">
      <c r="A2" s="190"/>
      <c r="B2" s="310" t="s">
        <v>140</v>
      </c>
      <c r="C2" s="310"/>
      <c r="D2" s="310" t="s">
        <v>108</v>
      </c>
      <c r="E2" s="310"/>
      <c r="F2" s="310"/>
      <c r="G2" s="312" t="s">
        <v>101</v>
      </c>
      <c r="H2" s="312"/>
      <c r="I2" s="312"/>
      <c r="J2" s="312" t="s">
        <v>59</v>
      </c>
      <c r="K2" s="312" t="s">
        <v>68</v>
      </c>
      <c r="L2" s="314" t="s">
        <v>57</v>
      </c>
      <c r="M2" s="314" t="s">
        <v>104</v>
      </c>
      <c r="N2" s="312" t="s">
        <v>56</v>
      </c>
      <c r="O2" s="319" t="s">
        <v>106</v>
      </c>
    </row>
    <row r="3" spans="1:25" s="44" customFormat="1" ht="67.5" customHeight="1" thickBot="1" x14ac:dyDescent="0.25">
      <c r="A3" s="191"/>
      <c r="B3" s="303"/>
      <c r="C3" s="303"/>
      <c r="D3" s="53" t="s">
        <v>114</v>
      </c>
      <c r="E3" s="53" t="s">
        <v>97</v>
      </c>
      <c r="F3" s="54" t="s">
        <v>111</v>
      </c>
      <c r="G3" s="53" t="s">
        <v>112</v>
      </c>
      <c r="H3" s="53" t="s">
        <v>113</v>
      </c>
      <c r="I3" s="54" t="s">
        <v>111</v>
      </c>
      <c r="J3" s="313"/>
      <c r="K3" s="313"/>
      <c r="L3" s="315"/>
      <c r="M3" s="315"/>
      <c r="N3" s="313"/>
      <c r="O3" s="320"/>
    </row>
    <row r="4" spans="1:25" s="44" customFormat="1" ht="15" customHeight="1" x14ac:dyDescent="0.2">
      <c r="A4" s="304" t="s">
        <v>54</v>
      </c>
      <c r="B4" s="114" t="s">
        <v>45</v>
      </c>
      <c r="C4" s="115" t="s">
        <v>23</v>
      </c>
      <c r="D4" s="116">
        <v>129544.68</v>
      </c>
      <c r="E4" s="117">
        <v>5146.2899999999991</v>
      </c>
      <c r="F4" s="117">
        <f>D4+E4</f>
        <v>134690.97</v>
      </c>
      <c r="G4" s="116">
        <v>44162.26999999999</v>
      </c>
      <c r="H4" s="117">
        <f>I4-G4</f>
        <v>97545.35</v>
      </c>
      <c r="I4" s="118">
        <v>141707.62</v>
      </c>
      <c r="J4" s="117">
        <f>I4+F4</f>
        <v>276398.58999999997</v>
      </c>
      <c r="K4" s="119">
        <v>3401716.0633</v>
      </c>
      <c r="L4" s="120">
        <f>F4/J4</f>
        <v>0.4873070083316996</v>
      </c>
      <c r="M4" s="121">
        <f>I4/J4</f>
        <v>0.51269299166830051</v>
      </c>
      <c r="N4" s="120">
        <f>F4/K4</f>
        <v>3.9595006606558597E-2</v>
      </c>
      <c r="O4" s="122">
        <f>I4/K4</f>
        <v>4.1657686109912898E-2</v>
      </c>
      <c r="R4" s="15"/>
      <c r="S4" s="15"/>
      <c r="T4" s="15"/>
      <c r="U4" s="15"/>
      <c r="V4" s="15"/>
      <c r="W4" s="15"/>
      <c r="X4" s="15"/>
      <c r="Y4" s="15"/>
    </row>
    <row r="5" spans="1:25" s="44" customFormat="1" ht="12.75" x14ac:dyDescent="0.2">
      <c r="A5" s="305"/>
      <c r="B5" s="123" t="s">
        <v>44</v>
      </c>
      <c r="C5" s="45" t="s">
        <v>21</v>
      </c>
      <c r="D5" s="43">
        <v>52482.229999999996</v>
      </c>
      <c r="E5" s="42">
        <v>4249.16</v>
      </c>
      <c r="F5" s="42">
        <f>D5+E5</f>
        <v>56731.39</v>
      </c>
      <c r="G5" s="43">
        <v>18019.96999999999</v>
      </c>
      <c r="H5" s="42">
        <f>I5-G5</f>
        <v>40411.130000000005</v>
      </c>
      <c r="I5" s="124">
        <v>58431.099999999991</v>
      </c>
      <c r="J5" s="42">
        <f>I5+F5</f>
        <v>115162.48999999999</v>
      </c>
      <c r="K5" s="125">
        <v>2857184.9196000001</v>
      </c>
      <c r="L5" s="46">
        <f>F5/J5</f>
        <v>0.49262038359886107</v>
      </c>
      <c r="M5" s="126">
        <f>I5/J5</f>
        <v>0.50737961640113893</v>
      </c>
      <c r="N5" s="46">
        <f>F5/K5</f>
        <v>1.9855694187249973E-2</v>
      </c>
      <c r="O5" s="127">
        <f>I5/K5</f>
        <v>2.0450583929366471E-2</v>
      </c>
      <c r="R5" s="15"/>
      <c r="S5" s="15"/>
      <c r="T5" s="15"/>
      <c r="U5" s="15"/>
      <c r="V5" s="15"/>
      <c r="W5" s="15"/>
      <c r="X5" s="15"/>
      <c r="Y5" s="15"/>
    </row>
    <row r="6" spans="1:25" s="64" customFormat="1" ht="12.75" x14ac:dyDescent="0.2">
      <c r="A6" s="305"/>
      <c r="B6" s="259" t="s">
        <v>48</v>
      </c>
      <c r="C6" s="69" t="s">
        <v>87</v>
      </c>
      <c r="D6" s="92">
        <f>SUM(D4:D5)</f>
        <v>182026.90999999997</v>
      </c>
      <c r="E6" s="70">
        <f t="shared" ref="E6:K6" si="0">SUM(E4:E5)</f>
        <v>9395.4499999999989</v>
      </c>
      <c r="F6" s="70">
        <f t="shared" si="0"/>
        <v>191422.36</v>
      </c>
      <c r="G6" s="92">
        <f t="shared" si="0"/>
        <v>62182.239999999976</v>
      </c>
      <c r="H6" s="70">
        <f>SUM(H4:H5)</f>
        <v>137956.48000000001</v>
      </c>
      <c r="I6" s="97">
        <f t="shared" ref="I6" si="1">SUM(I4:I5)</f>
        <v>200138.71999999997</v>
      </c>
      <c r="J6" s="70">
        <f>SUM(J4:J5)</f>
        <v>391561.07999999996</v>
      </c>
      <c r="K6" s="102">
        <f t="shared" si="0"/>
        <v>6258900.9829000002</v>
      </c>
      <c r="L6" s="71">
        <f>F6/J6</f>
        <v>0.48886973138392614</v>
      </c>
      <c r="M6" s="107">
        <f>I6/J6</f>
        <v>0.51113026861607391</v>
      </c>
      <c r="N6" s="71">
        <f>F6/K6</f>
        <v>3.058402114412526E-2</v>
      </c>
      <c r="O6" s="82">
        <f>I6/K6</f>
        <v>3.1976655413913847E-2</v>
      </c>
      <c r="P6" s="19"/>
      <c r="R6" s="15"/>
      <c r="S6" s="15"/>
      <c r="T6" s="15"/>
      <c r="U6" s="15"/>
      <c r="V6" s="15"/>
      <c r="W6" s="15"/>
      <c r="X6" s="15"/>
      <c r="Y6" s="15"/>
    </row>
    <row r="7" spans="1:25" s="44" customFormat="1" ht="12.75" x14ac:dyDescent="0.2">
      <c r="A7" s="305"/>
      <c r="B7" s="123" t="s">
        <v>43</v>
      </c>
      <c r="C7" s="45" t="s">
        <v>19</v>
      </c>
      <c r="D7" s="43">
        <v>29355.22</v>
      </c>
      <c r="E7" s="42">
        <v>7979.0400000000018</v>
      </c>
      <c r="F7" s="42">
        <f>D7+E7</f>
        <v>37334.26</v>
      </c>
      <c r="G7" s="43">
        <v>3232.32</v>
      </c>
      <c r="H7" s="42">
        <f>I7-G7</f>
        <v>58504.020000000004</v>
      </c>
      <c r="I7" s="124">
        <v>61736.340000000004</v>
      </c>
      <c r="J7" s="42">
        <f>I7+F7</f>
        <v>99070.6</v>
      </c>
      <c r="K7" s="125">
        <v>2335037.2631999999</v>
      </c>
      <c r="L7" s="46">
        <f>F7/J7</f>
        <v>0.37684499740589034</v>
      </c>
      <c r="M7" s="126">
        <f>I7/J7</f>
        <v>0.62315500259410961</v>
      </c>
      <c r="N7" s="46">
        <f>F7/K7</f>
        <v>1.5988721288685601E-2</v>
      </c>
      <c r="O7" s="127">
        <f>I7/K7</f>
        <v>2.6439124108621207E-2</v>
      </c>
      <c r="R7" s="15"/>
      <c r="S7" s="15"/>
      <c r="T7" s="15"/>
      <c r="U7" s="15"/>
      <c r="V7" s="15"/>
      <c r="W7" s="15"/>
      <c r="X7" s="15"/>
      <c r="Y7" s="15"/>
    </row>
    <row r="8" spans="1:25" s="44" customFormat="1" ht="12.75" x14ac:dyDescent="0.2">
      <c r="A8" s="305"/>
      <c r="B8" s="123" t="s">
        <v>42</v>
      </c>
      <c r="C8" s="45" t="s">
        <v>18</v>
      </c>
      <c r="D8" s="43">
        <v>23869.279999999999</v>
      </c>
      <c r="E8" s="42">
        <v>766.62</v>
      </c>
      <c r="F8" s="42">
        <f>D8+E8</f>
        <v>24635.899999999998</v>
      </c>
      <c r="G8" s="43">
        <v>1666.6699999999996</v>
      </c>
      <c r="H8" s="42">
        <f t="shared" ref="H8:H11" si="2">I8-G8</f>
        <v>16998.040000000008</v>
      </c>
      <c r="I8" s="124">
        <v>18664.710000000006</v>
      </c>
      <c r="J8" s="42">
        <f>I8+F8</f>
        <v>43300.61</v>
      </c>
      <c r="K8" s="125">
        <v>1672455.2811</v>
      </c>
      <c r="L8" s="46">
        <f>F8/J8</f>
        <v>0.56895041432441706</v>
      </c>
      <c r="M8" s="126">
        <f>I8/J8</f>
        <v>0.43104958567558299</v>
      </c>
      <c r="N8" s="46">
        <f>F8/K8</f>
        <v>1.4730378909621178E-2</v>
      </c>
      <c r="O8" s="127">
        <f>I8/K8</f>
        <v>1.1160065211264683E-2</v>
      </c>
      <c r="R8" s="15"/>
      <c r="S8" s="15"/>
      <c r="T8" s="15"/>
      <c r="U8" s="15"/>
      <c r="V8" s="15"/>
      <c r="W8" s="15"/>
      <c r="X8" s="15"/>
      <c r="Y8" s="15"/>
    </row>
    <row r="9" spans="1:25" s="44" customFormat="1" ht="12.75" x14ac:dyDescent="0.2">
      <c r="A9" s="305"/>
      <c r="B9" s="123" t="s">
        <v>41</v>
      </c>
      <c r="C9" s="45" t="s">
        <v>17</v>
      </c>
      <c r="D9" s="43">
        <v>25462.78</v>
      </c>
      <c r="E9" s="42">
        <v>2346.9199999999996</v>
      </c>
      <c r="F9" s="42">
        <f t="shared" ref="F9" si="3">D9+E9</f>
        <v>27809.699999999997</v>
      </c>
      <c r="G9" s="43">
        <v>2656.9600000000014</v>
      </c>
      <c r="H9" s="42">
        <f t="shared" si="2"/>
        <v>23253.620000000006</v>
      </c>
      <c r="I9" s="124">
        <v>25910.580000000009</v>
      </c>
      <c r="J9" s="42">
        <f>I9+F9</f>
        <v>53720.280000000006</v>
      </c>
      <c r="K9" s="125">
        <v>1508796.7821</v>
      </c>
      <c r="L9" s="46">
        <f t="shared" ref="L9" si="4">F9/J9</f>
        <v>0.51767600615633413</v>
      </c>
      <c r="M9" s="126">
        <f t="shared" ref="M9" si="5">I9/J9</f>
        <v>0.48232399384366587</v>
      </c>
      <c r="N9" s="46">
        <f t="shared" ref="N9" si="6">F9/K9</f>
        <v>1.8431706860677032E-2</v>
      </c>
      <c r="O9" s="127">
        <f t="shared" ref="O9" si="7">I9/K9</f>
        <v>1.7173008524008576E-2</v>
      </c>
      <c r="R9" s="15"/>
      <c r="S9" s="15"/>
      <c r="T9" s="15"/>
      <c r="U9" s="15"/>
      <c r="V9" s="15"/>
      <c r="W9" s="15"/>
      <c r="X9" s="15"/>
      <c r="Y9" s="15"/>
    </row>
    <row r="10" spans="1:25" s="44" customFormat="1" ht="12.75" x14ac:dyDescent="0.2">
      <c r="A10" s="305"/>
      <c r="B10" s="123" t="s">
        <v>40</v>
      </c>
      <c r="C10" s="45" t="s">
        <v>15</v>
      </c>
      <c r="D10" s="43">
        <v>61453.890000000007</v>
      </c>
      <c r="E10" s="42">
        <v>3872.76</v>
      </c>
      <c r="F10" s="42">
        <f>D10+E10</f>
        <v>65326.650000000009</v>
      </c>
      <c r="G10" s="43">
        <v>5182.16</v>
      </c>
      <c r="H10" s="42">
        <f t="shared" si="2"/>
        <v>51683.300000000017</v>
      </c>
      <c r="I10" s="124">
        <v>56865.460000000014</v>
      </c>
      <c r="J10" s="42">
        <f>I10+F10</f>
        <v>122192.11000000002</v>
      </c>
      <c r="K10" s="125">
        <v>1920152.3587</v>
      </c>
      <c r="L10" s="46">
        <f t="shared" ref="L10:L16" si="8">F10/J10</f>
        <v>0.53462248912798049</v>
      </c>
      <c r="M10" s="126">
        <f t="shared" ref="M10:M16" si="9">I10/J10</f>
        <v>0.46537751087201951</v>
      </c>
      <c r="N10" s="46">
        <f t="shared" ref="N10:N16" si="10">F10/K10</f>
        <v>3.4021597142545545E-2</v>
      </c>
      <c r="O10" s="127">
        <f t="shared" ref="O10:O15" si="11">I10/K10</f>
        <v>2.9615077023627236E-2</v>
      </c>
      <c r="R10" s="15"/>
      <c r="S10" s="15"/>
      <c r="T10" s="15"/>
      <c r="U10" s="15"/>
      <c r="V10" s="15"/>
      <c r="W10" s="15"/>
      <c r="X10" s="15"/>
      <c r="Y10" s="15"/>
    </row>
    <row r="11" spans="1:25" s="44" customFormat="1" ht="12.75" x14ac:dyDescent="0.2">
      <c r="A11" s="305"/>
      <c r="B11" s="123" t="s">
        <v>37</v>
      </c>
      <c r="C11" s="45" t="s">
        <v>12</v>
      </c>
      <c r="D11" s="43">
        <v>24166.719999999998</v>
      </c>
      <c r="E11" s="42">
        <v>2892.9099999999989</v>
      </c>
      <c r="F11" s="42">
        <f>D11+E11</f>
        <v>27059.629999999997</v>
      </c>
      <c r="G11" s="43">
        <v>3924.5000000000009</v>
      </c>
      <c r="H11" s="42">
        <f t="shared" si="2"/>
        <v>28052.170000000013</v>
      </c>
      <c r="I11" s="124">
        <v>31976.670000000013</v>
      </c>
      <c r="J11" s="42">
        <f>I11+F11</f>
        <v>59036.30000000001</v>
      </c>
      <c r="K11" s="125">
        <v>1318463.2393</v>
      </c>
      <c r="L11" s="46">
        <f t="shared" si="8"/>
        <v>0.45835579126740655</v>
      </c>
      <c r="M11" s="126">
        <f t="shared" si="9"/>
        <v>0.54164420873259345</v>
      </c>
      <c r="N11" s="46">
        <f t="shared" si="10"/>
        <v>2.0523613547516521E-2</v>
      </c>
      <c r="O11" s="127">
        <f t="shared" si="11"/>
        <v>2.4252985632710625E-2</v>
      </c>
      <c r="R11" s="15"/>
      <c r="S11" s="15"/>
      <c r="T11" s="15"/>
      <c r="U11" s="15"/>
      <c r="V11" s="15"/>
      <c r="W11" s="15"/>
      <c r="X11" s="15"/>
      <c r="Y11" s="15"/>
    </row>
    <row r="12" spans="1:25" s="64" customFormat="1" ht="12.75" x14ac:dyDescent="0.2">
      <c r="A12" s="305"/>
      <c r="B12" s="260" t="s">
        <v>49</v>
      </c>
      <c r="C12" s="72" t="s">
        <v>88</v>
      </c>
      <c r="D12" s="93">
        <f>SUM(D7:D11)</f>
        <v>164307.89000000001</v>
      </c>
      <c r="E12" s="73">
        <f t="shared" ref="E12:K12" si="12">SUM(E7:E11)</f>
        <v>17858.25</v>
      </c>
      <c r="F12" s="73">
        <f t="shared" si="12"/>
        <v>182166.14</v>
      </c>
      <c r="G12" s="93">
        <f t="shared" si="12"/>
        <v>16662.61</v>
      </c>
      <c r="H12" s="73">
        <f t="shared" si="12"/>
        <v>178491.15000000005</v>
      </c>
      <c r="I12" s="98">
        <f t="shared" ref="I12" si="13">SUM(I7:I11)</f>
        <v>195153.76000000007</v>
      </c>
      <c r="J12" s="73">
        <f>SUM(J7:J11)</f>
        <v>377319.9</v>
      </c>
      <c r="K12" s="103">
        <f t="shared" si="12"/>
        <v>8754904.9243999999</v>
      </c>
      <c r="L12" s="74">
        <f t="shared" si="8"/>
        <v>0.48278964348289077</v>
      </c>
      <c r="M12" s="108">
        <f t="shared" si="9"/>
        <v>0.51721035651710934</v>
      </c>
      <c r="N12" s="74">
        <f>F12/K12</f>
        <v>2.0807323617221853E-2</v>
      </c>
      <c r="O12" s="84">
        <f t="shared" si="11"/>
        <v>2.2290791468917586E-2</v>
      </c>
      <c r="P12" s="19"/>
      <c r="R12" s="15"/>
      <c r="S12" s="15"/>
      <c r="T12" s="15"/>
      <c r="U12" s="15"/>
      <c r="V12" s="15"/>
      <c r="W12" s="15"/>
      <c r="X12" s="15"/>
      <c r="Y12" s="15"/>
    </row>
    <row r="13" spans="1:25" s="44" customFormat="1" ht="12.75" x14ac:dyDescent="0.2">
      <c r="A13" s="305"/>
      <c r="B13" s="123" t="s">
        <v>38</v>
      </c>
      <c r="C13" s="45" t="s">
        <v>13</v>
      </c>
      <c r="D13" s="43">
        <v>20059.59</v>
      </c>
      <c r="E13" s="42">
        <v>207.45000000000002</v>
      </c>
      <c r="F13" s="42">
        <f>D13+E13</f>
        <v>20267.04</v>
      </c>
      <c r="G13" s="43">
        <v>2724.5300000000011</v>
      </c>
      <c r="H13" s="42">
        <f>I13-G13</f>
        <v>13321.599999999999</v>
      </c>
      <c r="I13" s="124">
        <v>16046.13</v>
      </c>
      <c r="J13" s="42">
        <f>I13+F13</f>
        <v>36313.17</v>
      </c>
      <c r="K13" s="125">
        <v>599931.26859999995</v>
      </c>
      <c r="L13" s="46">
        <f t="shared" si="8"/>
        <v>0.55811817034976574</v>
      </c>
      <c r="M13" s="126">
        <f t="shared" si="9"/>
        <v>0.44188182965023431</v>
      </c>
      <c r="N13" s="46">
        <f t="shared" si="10"/>
        <v>3.3782269837835222E-2</v>
      </c>
      <c r="O13" s="127">
        <f t="shared" si="11"/>
        <v>2.6746613887029525E-2</v>
      </c>
      <c r="R13" s="15"/>
      <c r="S13" s="15"/>
      <c r="T13" s="15"/>
      <c r="U13" s="15"/>
      <c r="V13" s="15"/>
      <c r="W13" s="15"/>
      <c r="X13" s="15"/>
      <c r="Y13" s="15"/>
    </row>
    <row r="14" spans="1:25" s="44" customFormat="1" ht="12.75" x14ac:dyDescent="0.2">
      <c r="A14" s="305"/>
      <c r="B14" s="123" t="s">
        <v>39</v>
      </c>
      <c r="C14" s="45" t="s">
        <v>14</v>
      </c>
      <c r="D14" s="43">
        <v>16626.8</v>
      </c>
      <c r="E14" s="42">
        <v>230.77</v>
      </c>
      <c r="F14" s="42">
        <f>D14+E14</f>
        <v>16857.57</v>
      </c>
      <c r="G14" s="43">
        <v>252.76999999999995</v>
      </c>
      <c r="H14" s="42">
        <f t="shared" ref="H14:H17" si="14">I14-G14</f>
        <v>3204.079999999999</v>
      </c>
      <c r="I14" s="124">
        <v>3456.849999999999</v>
      </c>
      <c r="J14" s="42">
        <f>I14+F14</f>
        <v>20314.419999999998</v>
      </c>
      <c r="K14" s="125">
        <v>315444.5759</v>
      </c>
      <c r="L14" s="46">
        <f t="shared" si="8"/>
        <v>0.82983270012139165</v>
      </c>
      <c r="M14" s="126">
        <f t="shared" si="9"/>
        <v>0.17016729987860837</v>
      </c>
      <c r="N14" s="46">
        <f t="shared" si="10"/>
        <v>5.3440671635907495E-2</v>
      </c>
      <c r="O14" s="127">
        <f t="shared" si="11"/>
        <v>1.0958660456079185E-2</v>
      </c>
      <c r="R14" s="15"/>
      <c r="S14" s="15"/>
      <c r="T14" s="15"/>
      <c r="U14" s="15"/>
      <c r="V14" s="15"/>
      <c r="W14" s="15"/>
      <c r="X14" s="15"/>
      <c r="Y14" s="15"/>
    </row>
    <row r="15" spans="1:25" s="44" customFormat="1" ht="12.75" x14ac:dyDescent="0.2">
      <c r="A15" s="305"/>
      <c r="B15" s="123" t="s">
        <v>26</v>
      </c>
      <c r="C15" s="45" t="s">
        <v>1</v>
      </c>
      <c r="D15" s="43">
        <v>19833.440000000002</v>
      </c>
      <c r="E15" s="42">
        <v>2112.0500000000006</v>
      </c>
      <c r="F15" s="42">
        <f>D15+E15</f>
        <v>21945.49</v>
      </c>
      <c r="G15" s="43">
        <v>1782.6499999999978</v>
      </c>
      <c r="H15" s="42">
        <f t="shared" si="14"/>
        <v>8972.5500000000065</v>
      </c>
      <c r="I15" s="124">
        <v>10755.200000000004</v>
      </c>
      <c r="J15" s="42">
        <f>I15+F15</f>
        <v>32700.690000000006</v>
      </c>
      <c r="K15" s="125">
        <v>503190.87969999999</v>
      </c>
      <c r="L15" s="46">
        <f t="shared" si="8"/>
        <v>0.67110174127824207</v>
      </c>
      <c r="M15" s="126">
        <f t="shared" si="9"/>
        <v>0.32889825872175793</v>
      </c>
      <c r="N15" s="46">
        <f t="shared" si="10"/>
        <v>4.3612654531981578E-2</v>
      </c>
      <c r="O15" s="127">
        <f t="shared" si="11"/>
        <v>2.1373996298208353E-2</v>
      </c>
      <c r="R15" s="15"/>
      <c r="S15" s="15"/>
      <c r="T15" s="15"/>
      <c r="U15" s="15"/>
      <c r="V15" s="15"/>
      <c r="W15" s="15"/>
      <c r="X15" s="15"/>
      <c r="Y15" s="15"/>
    </row>
    <row r="16" spans="1:25" s="44" customFormat="1" ht="12.75" customHeight="1" x14ac:dyDescent="0.2">
      <c r="A16" s="305"/>
      <c r="B16" s="123" t="s">
        <v>25</v>
      </c>
      <c r="C16" s="45" t="s">
        <v>0</v>
      </c>
      <c r="D16" s="43">
        <v>20353.259999999998</v>
      </c>
      <c r="E16" s="42">
        <v>1727.3599999999997</v>
      </c>
      <c r="F16" s="42">
        <f>D16+E16</f>
        <v>22080.62</v>
      </c>
      <c r="G16" s="43">
        <v>1477.6499999999994</v>
      </c>
      <c r="H16" s="42">
        <f t="shared" si="14"/>
        <v>16496.94000000001</v>
      </c>
      <c r="I16" s="124">
        <v>17974.590000000007</v>
      </c>
      <c r="J16" s="42">
        <f t="shared" ref="J16:J27" si="15">I16+F16</f>
        <v>40055.210000000006</v>
      </c>
      <c r="K16" s="125">
        <v>291065.58319999999</v>
      </c>
      <c r="L16" s="46">
        <f t="shared" si="8"/>
        <v>0.55125463079584391</v>
      </c>
      <c r="M16" s="126">
        <f t="shared" si="9"/>
        <v>0.44874536920415609</v>
      </c>
      <c r="N16" s="46">
        <f t="shared" si="10"/>
        <v>7.5861322239626439E-2</v>
      </c>
      <c r="O16" s="127">
        <f t="shared" ref="O16" si="16">I16/K16</f>
        <v>6.175443280646864E-2</v>
      </c>
      <c r="R16" s="15"/>
      <c r="S16" s="15"/>
      <c r="T16" s="15"/>
      <c r="U16" s="15"/>
      <c r="V16" s="15"/>
      <c r="W16" s="15"/>
      <c r="X16" s="15"/>
      <c r="Y16" s="15"/>
    </row>
    <row r="17" spans="1:25" s="44" customFormat="1" ht="12.75" x14ac:dyDescent="0.2">
      <c r="A17" s="305"/>
      <c r="B17" s="123" t="s">
        <v>27</v>
      </c>
      <c r="C17" s="45" t="s">
        <v>2</v>
      </c>
      <c r="D17" s="43">
        <v>8249.1200000000008</v>
      </c>
      <c r="E17" s="42">
        <v>1428.98</v>
      </c>
      <c r="F17" s="42">
        <f t="shared" ref="F17:F27" si="17">D17+E17</f>
        <v>9678.1</v>
      </c>
      <c r="G17" s="43">
        <v>767.02999999999952</v>
      </c>
      <c r="H17" s="42">
        <f t="shared" si="14"/>
        <v>7075.2900000000018</v>
      </c>
      <c r="I17" s="124">
        <v>7842.3200000000015</v>
      </c>
      <c r="J17" s="42">
        <f t="shared" si="15"/>
        <v>17520.420000000002</v>
      </c>
      <c r="K17" s="125">
        <v>346054.58529999998</v>
      </c>
      <c r="L17" s="46">
        <f t="shared" ref="L17:L37" si="18">F17/J17</f>
        <v>0.55238972581707513</v>
      </c>
      <c r="M17" s="126">
        <f t="shared" ref="M17:M37" si="19">I17/J17</f>
        <v>0.44761027418292487</v>
      </c>
      <c r="N17" s="46">
        <f t="shared" ref="N17:N37" si="20">F17/K17</f>
        <v>2.7966975185749695E-2</v>
      </c>
      <c r="O17" s="127">
        <f t="shared" ref="O17:O37" si="21">I17/K17</f>
        <v>2.2662089546368457E-2</v>
      </c>
      <c r="R17" s="15"/>
      <c r="S17" s="15"/>
      <c r="T17" s="15"/>
      <c r="U17" s="15"/>
      <c r="V17" s="15"/>
      <c r="W17" s="15"/>
      <c r="X17" s="15"/>
      <c r="Y17" s="15"/>
    </row>
    <row r="18" spans="1:25" s="44" customFormat="1" ht="12.75" x14ac:dyDescent="0.2">
      <c r="A18" s="305"/>
      <c r="B18" s="123" t="s">
        <v>36</v>
      </c>
      <c r="C18" s="45" t="s">
        <v>11</v>
      </c>
      <c r="D18" s="43">
        <v>36752.879999999997</v>
      </c>
      <c r="E18" s="42">
        <v>4171.0899999999992</v>
      </c>
      <c r="F18" s="42">
        <f>D18+E18</f>
        <v>40923.969999999994</v>
      </c>
      <c r="G18" s="43">
        <v>1565.2499999999995</v>
      </c>
      <c r="H18" s="42">
        <f>I18-G18</f>
        <v>16779.04</v>
      </c>
      <c r="I18" s="124">
        <v>18344.29</v>
      </c>
      <c r="J18" s="42">
        <f>I18+F18</f>
        <v>59268.259999999995</v>
      </c>
      <c r="K18" s="125">
        <v>1302550.9796</v>
      </c>
      <c r="L18" s="46">
        <f>F18/J18</f>
        <v>0.69048711738795765</v>
      </c>
      <c r="M18" s="126">
        <f>I18/J18</f>
        <v>0.30951288261204229</v>
      </c>
      <c r="N18" s="46">
        <f>F18/K18</f>
        <v>3.1418324995285268E-2</v>
      </c>
      <c r="O18" s="127">
        <f>I18/K18</f>
        <v>1.408335664960564E-2</v>
      </c>
      <c r="R18" s="15"/>
      <c r="S18" s="15"/>
      <c r="T18" s="15"/>
      <c r="U18" s="15"/>
      <c r="V18" s="15"/>
      <c r="W18" s="15"/>
      <c r="X18" s="15"/>
      <c r="Y18" s="15"/>
    </row>
    <row r="19" spans="1:25" s="44" customFormat="1" ht="12.75" x14ac:dyDescent="0.2">
      <c r="A19" s="305"/>
      <c r="B19" s="123" t="s">
        <v>28</v>
      </c>
      <c r="C19" s="45" t="s">
        <v>3</v>
      </c>
      <c r="D19" s="43">
        <v>14976.55</v>
      </c>
      <c r="E19" s="42">
        <v>1417.18</v>
      </c>
      <c r="F19" s="42">
        <f t="shared" si="17"/>
        <v>16393.73</v>
      </c>
      <c r="G19" s="43">
        <v>702.49999999999977</v>
      </c>
      <c r="H19" s="42">
        <f t="shared" ref="H19:H26" si="22">I19-G19</f>
        <v>13509.36</v>
      </c>
      <c r="I19" s="124">
        <v>14211.86</v>
      </c>
      <c r="J19" s="42">
        <f t="shared" si="15"/>
        <v>30605.59</v>
      </c>
      <c r="K19" s="125">
        <v>629716.92390000005</v>
      </c>
      <c r="L19" s="46">
        <f t="shared" si="18"/>
        <v>0.53564495897644837</v>
      </c>
      <c r="M19" s="126">
        <f t="shared" si="19"/>
        <v>0.46435504102355157</v>
      </c>
      <c r="N19" s="46">
        <f t="shared" si="20"/>
        <v>2.6033491205015392E-2</v>
      </c>
      <c r="O19" s="127">
        <f t="shared" si="21"/>
        <v>2.2568648642920807E-2</v>
      </c>
      <c r="R19" s="15"/>
      <c r="S19" s="15"/>
      <c r="T19" s="15"/>
      <c r="U19" s="15"/>
      <c r="V19" s="15"/>
      <c r="W19" s="15"/>
      <c r="X19" s="15"/>
      <c r="Y19" s="15"/>
    </row>
    <row r="20" spans="1:25" s="44" customFormat="1" ht="12.75" x14ac:dyDescent="0.2">
      <c r="A20" s="305"/>
      <c r="B20" s="123" t="s">
        <v>29</v>
      </c>
      <c r="C20" s="45" t="s">
        <v>4</v>
      </c>
      <c r="D20" s="43">
        <v>10207.299999999999</v>
      </c>
      <c r="E20" s="42">
        <v>721.99000000000012</v>
      </c>
      <c r="F20" s="42">
        <f t="shared" si="17"/>
        <v>10929.289999999999</v>
      </c>
      <c r="G20" s="43">
        <v>166.47999999999996</v>
      </c>
      <c r="H20" s="42">
        <f t="shared" si="22"/>
        <v>7084.84</v>
      </c>
      <c r="I20" s="124">
        <v>7251.32</v>
      </c>
      <c r="J20" s="42">
        <f t="shared" si="15"/>
        <v>18180.61</v>
      </c>
      <c r="K20" s="125">
        <v>710017.39139999996</v>
      </c>
      <c r="L20" s="46">
        <f t="shared" si="18"/>
        <v>0.60115089647707087</v>
      </c>
      <c r="M20" s="126">
        <f t="shared" si="19"/>
        <v>0.39884910352292907</v>
      </c>
      <c r="N20" s="46">
        <f t="shared" si="20"/>
        <v>1.5392989146997956E-2</v>
      </c>
      <c r="O20" s="127">
        <f>I20/K20</f>
        <v>1.0212876596870356E-2</v>
      </c>
      <c r="R20" s="15"/>
      <c r="S20" s="15"/>
      <c r="T20" s="15"/>
      <c r="U20" s="15"/>
      <c r="V20" s="15"/>
      <c r="W20" s="15"/>
      <c r="X20" s="15"/>
      <c r="Y20" s="15"/>
    </row>
    <row r="21" spans="1:25" s="44" customFormat="1" ht="12.75" x14ac:dyDescent="0.2">
      <c r="A21" s="305"/>
      <c r="B21" s="123" t="s">
        <v>32</v>
      </c>
      <c r="C21" s="45" t="s">
        <v>7</v>
      </c>
      <c r="D21" s="43">
        <v>10489.629999999997</v>
      </c>
      <c r="E21" s="42">
        <v>3653.3100000000009</v>
      </c>
      <c r="F21" s="42">
        <f>D21+E21</f>
        <v>14142.939999999999</v>
      </c>
      <c r="G21" s="43">
        <v>491.52</v>
      </c>
      <c r="H21" s="42">
        <f t="shared" si="22"/>
        <v>6103.7700000000023</v>
      </c>
      <c r="I21" s="124">
        <v>6595.2900000000018</v>
      </c>
      <c r="J21" s="42">
        <f>I21+F21</f>
        <v>20738.23</v>
      </c>
      <c r="K21" s="125">
        <v>141353.81690000001</v>
      </c>
      <c r="L21" s="46">
        <f>F21/J21</f>
        <v>0.68197430542529425</v>
      </c>
      <c r="M21" s="126">
        <f>I21/J21</f>
        <v>0.31802569457470586</v>
      </c>
      <c r="N21" s="46">
        <f>F21/K21</f>
        <v>0.10005347085891104</v>
      </c>
      <c r="O21" s="127">
        <f>I21/K21</f>
        <v>4.6658025546390473E-2</v>
      </c>
      <c r="R21" s="15"/>
      <c r="S21" s="15"/>
      <c r="T21" s="15"/>
      <c r="U21" s="15"/>
      <c r="V21" s="15"/>
      <c r="W21" s="15"/>
      <c r="X21" s="15"/>
      <c r="Y21" s="15"/>
    </row>
    <row r="22" spans="1:25" s="44" customFormat="1" ht="12.75" x14ac:dyDescent="0.2">
      <c r="A22" s="305"/>
      <c r="B22" s="123" t="s">
        <v>31</v>
      </c>
      <c r="C22" s="45" t="s">
        <v>6</v>
      </c>
      <c r="D22" s="43">
        <v>19727.89</v>
      </c>
      <c r="E22" s="42">
        <v>1038.2</v>
      </c>
      <c r="F22" s="42">
        <f>D22+E22</f>
        <v>20766.09</v>
      </c>
      <c r="G22" s="43">
        <v>235.7000000000001</v>
      </c>
      <c r="H22" s="42">
        <f t="shared" si="22"/>
        <v>9419.8700000000026</v>
      </c>
      <c r="I22" s="124">
        <v>9655.5700000000033</v>
      </c>
      <c r="J22" s="42">
        <f>I22+F22</f>
        <v>30421.660000000003</v>
      </c>
      <c r="K22" s="125">
        <v>728873.85219999996</v>
      </c>
      <c r="L22" s="46">
        <f>F22/J22</f>
        <v>0.68260870708567511</v>
      </c>
      <c r="M22" s="126">
        <f>I22/J22</f>
        <v>0.31739129291432494</v>
      </c>
      <c r="N22" s="46">
        <f>F22/K22</f>
        <v>2.849065025082265E-2</v>
      </c>
      <c r="O22" s="127">
        <f>I22/K22</f>
        <v>1.3247244321985301E-2</v>
      </c>
      <c r="R22" s="15"/>
      <c r="S22" s="15"/>
      <c r="T22" s="15"/>
      <c r="U22" s="15"/>
      <c r="V22" s="15"/>
      <c r="W22" s="15"/>
      <c r="X22" s="15"/>
      <c r="Y22" s="15"/>
    </row>
    <row r="23" spans="1:25" s="44" customFormat="1" ht="12.75" x14ac:dyDescent="0.2">
      <c r="A23" s="305"/>
      <c r="B23" s="123" t="s">
        <v>30</v>
      </c>
      <c r="C23" s="45" t="s">
        <v>5</v>
      </c>
      <c r="D23" s="43">
        <v>12560.389999999998</v>
      </c>
      <c r="E23" s="42">
        <v>360.57000000000005</v>
      </c>
      <c r="F23" s="42">
        <f t="shared" si="17"/>
        <v>12920.959999999997</v>
      </c>
      <c r="G23" s="43">
        <v>182.57</v>
      </c>
      <c r="H23" s="42">
        <f t="shared" si="22"/>
        <v>9388.3799999999992</v>
      </c>
      <c r="I23" s="124">
        <v>9570.9499999999989</v>
      </c>
      <c r="J23" s="42">
        <f t="shared" si="15"/>
        <v>22491.909999999996</v>
      </c>
      <c r="K23" s="125">
        <v>657680.21580000001</v>
      </c>
      <c r="L23" s="46">
        <f t="shared" si="18"/>
        <v>0.57447144328783106</v>
      </c>
      <c r="M23" s="126">
        <f t="shared" si="19"/>
        <v>0.42552855671216899</v>
      </c>
      <c r="N23" s="46">
        <f t="shared" si="20"/>
        <v>1.9646265296703481E-2</v>
      </c>
      <c r="O23" s="127">
        <f t="shared" si="21"/>
        <v>1.455258919163005E-2</v>
      </c>
      <c r="R23" s="15"/>
      <c r="S23" s="15"/>
      <c r="T23" s="15"/>
      <c r="U23" s="15"/>
      <c r="V23" s="15"/>
      <c r="W23" s="15"/>
      <c r="X23" s="15"/>
      <c r="Y23" s="15"/>
    </row>
    <row r="24" spans="1:25" s="64" customFormat="1" ht="12.75" x14ac:dyDescent="0.2">
      <c r="A24" s="305"/>
      <c r="B24" s="261" t="s">
        <v>50</v>
      </c>
      <c r="C24" s="75" t="s">
        <v>55</v>
      </c>
      <c r="D24" s="94">
        <f>SUM(D13:D23)</f>
        <v>189836.84999999995</v>
      </c>
      <c r="E24" s="76">
        <f t="shared" ref="E24:K24" si="23">SUM(E13:E23)</f>
        <v>17068.95</v>
      </c>
      <c r="F24" s="76">
        <f t="shared" si="23"/>
        <v>206905.80000000002</v>
      </c>
      <c r="G24" s="94">
        <f t="shared" si="23"/>
        <v>10348.649999999998</v>
      </c>
      <c r="H24" s="76">
        <f>SUM(H13:H23)</f>
        <v>111355.72000000003</v>
      </c>
      <c r="I24" s="99">
        <f t="shared" ref="I24" si="24">SUM(I13:I23)</f>
        <v>121704.37000000001</v>
      </c>
      <c r="J24" s="76">
        <f>SUM(J13:J23)</f>
        <v>328610.17</v>
      </c>
      <c r="K24" s="104">
        <f t="shared" si="23"/>
        <v>6225880.0724999998</v>
      </c>
      <c r="L24" s="77">
        <f>F24/J24</f>
        <v>0.6296390644270079</v>
      </c>
      <c r="M24" s="109">
        <f>I24/J24</f>
        <v>0.37036093557299221</v>
      </c>
      <c r="N24" s="77">
        <f>F24/K24</f>
        <v>3.3233181107023328E-2</v>
      </c>
      <c r="O24" s="86">
        <f>I24/K24</f>
        <v>1.9548139151856433E-2</v>
      </c>
      <c r="P24" s="19"/>
      <c r="R24" s="15"/>
      <c r="S24" s="15"/>
      <c r="T24" s="15"/>
      <c r="U24" s="15"/>
      <c r="V24" s="15"/>
      <c r="W24" s="15"/>
      <c r="X24" s="15"/>
      <c r="Y24" s="15"/>
    </row>
    <row r="25" spans="1:25" s="44" customFormat="1" ht="12.75" x14ac:dyDescent="0.2">
      <c r="A25" s="305"/>
      <c r="B25" s="123" t="s">
        <v>35</v>
      </c>
      <c r="C25" s="45" t="s">
        <v>10</v>
      </c>
      <c r="D25" s="43">
        <v>9236.630000000001</v>
      </c>
      <c r="E25" s="42">
        <v>1282.8800000000001</v>
      </c>
      <c r="F25" s="42">
        <f>D25+E25</f>
        <v>10519.510000000002</v>
      </c>
      <c r="G25" s="43">
        <v>651.7199999999998</v>
      </c>
      <c r="H25" s="42">
        <f t="shared" si="22"/>
        <v>4860.83</v>
      </c>
      <c r="I25" s="124">
        <v>5512.55</v>
      </c>
      <c r="J25" s="42">
        <f>I25+F25</f>
        <v>16032.060000000001</v>
      </c>
      <c r="K25" s="125">
        <v>303078.84220000001</v>
      </c>
      <c r="L25" s="46">
        <f>F25/J25</f>
        <v>0.65615460520981095</v>
      </c>
      <c r="M25" s="126">
        <f>I25/J25</f>
        <v>0.34384539479018916</v>
      </c>
      <c r="N25" s="46">
        <f>F25/K25</f>
        <v>3.4708823366357708E-2</v>
      </c>
      <c r="O25" s="127">
        <f>I25/K25</f>
        <v>1.8188501579276522E-2</v>
      </c>
      <c r="R25" s="15"/>
      <c r="S25" s="15"/>
      <c r="T25" s="15"/>
      <c r="U25" s="15"/>
      <c r="V25" s="15"/>
      <c r="W25" s="15"/>
      <c r="X25" s="15"/>
      <c r="Y25" s="15"/>
    </row>
    <row r="26" spans="1:25" s="44" customFormat="1" ht="12.75" x14ac:dyDescent="0.2">
      <c r="A26" s="305"/>
      <c r="B26" s="123" t="s">
        <v>33</v>
      </c>
      <c r="C26" s="45" t="s">
        <v>8</v>
      </c>
      <c r="D26" s="43">
        <v>6741.380000000001</v>
      </c>
      <c r="E26" s="42">
        <v>978.93999999999994</v>
      </c>
      <c r="F26" s="42">
        <f t="shared" si="17"/>
        <v>7720.3200000000006</v>
      </c>
      <c r="G26" s="43">
        <v>165.40999999999997</v>
      </c>
      <c r="H26" s="42">
        <f t="shared" si="22"/>
        <v>2642.0899999999997</v>
      </c>
      <c r="I26" s="124">
        <v>2807.4999999999995</v>
      </c>
      <c r="J26" s="42">
        <f t="shared" si="15"/>
        <v>10527.82</v>
      </c>
      <c r="K26" s="125">
        <v>181711.4515</v>
      </c>
      <c r="L26" s="46">
        <f t="shared" si="18"/>
        <v>0.7333256077706497</v>
      </c>
      <c r="M26" s="126">
        <f t="shared" si="19"/>
        <v>0.26667439222935041</v>
      </c>
      <c r="N26" s="46">
        <f t="shared" si="20"/>
        <v>4.248670040478985E-2</v>
      </c>
      <c r="O26" s="127">
        <f t="shared" si="21"/>
        <v>1.5450319596395935E-2</v>
      </c>
      <c r="R26" s="15"/>
      <c r="S26" s="15"/>
      <c r="T26" s="15"/>
      <c r="U26" s="15"/>
      <c r="V26" s="15"/>
      <c r="W26" s="15"/>
      <c r="X26" s="15"/>
      <c r="Y26" s="15"/>
    </row>
    <row r="27" spans="1:25" s="44" customFormat="1" ht="12.75" x14ac:dyDescent="0.2">
      <c r="A27" s="305"/>
      <c r="B27" s="123" t="s">
        <v>34</v>
      </c>
      <c r="C27" s="45" t="s">
        <v>9</v>
      </c>
      <c r="D27" s="43">
        <v>15153.360000000002</v>
      </c>
      <c r="E27" s="42">
        <v>849.21999999999991</v>
      </c>
      <c r="F27" s="42">
        <f t="shared" si="17"/>
        <v>16002.580000000002</v>
      </c>
      <c r="G27" s="43">
        <v>219.39</v>
      </c>
      <c r="H27" s="42">
        <f>I27-G27</f>
        <v>5030.6500000000005</v>
      </c>
      <c r="I27" s="124">
        <v>5250.0400000000009</v>
      </c>
      <c r="J27" s="42">
        <f t="shared" si="15"/>
        <v>21252.620000000003</v>
      </c>
      <c r="K27" s="125">
        <v>392555.3995</v>
      </c>
      <c r="L27" s="46">
        <f t="shared" si="18"/>
        <v>0.75296975149416867</v>
      </c>
      <c r="M27" s="126">
        <f t="shared" si="19"/>
        <v>0.2470302485058313</v>
      </c>
      <c r="N27" s="46">
        <f t="shared" si="20"/>
        <v>4.0765150652322134E-2</v>
      </c>
      <c r="O27" s="127">
        <f t="shared" si="21"/>
        <v>1.3374010411490979E-2</v>
      </c>
      <c r="R27" s="15"/>
      <c r="S27" s="15"/>
      <c r="T27" s="15"/>
      <c r="U27" s="15"/>
      <c r="V27" s="15"/>
      <c r="W27" s="15"/>
      <c r="X27" s="15"/>
      <c r="Y27" s="15"/>
    </row>
    <row r="28" spans="1:25" s="64" customFormat="1" ht="12.75" x14ac:dyDescent="0.2">
      <c r="A28" s="305"/>
      <c r="B28" s="263" t="s">
        <v>51</v>
      </c>
      <c r="C28" s="78" t="s">
        <v>52</v>
      </c>
      <c r="D28" s="95">
        <f>SUM(D25:D27)</f>
        <v>31131.370000000003</v>
      </c>
      <c r="E28" s="79">
        <f t="shared" ref="E28:K28" si="25">SUM(E25:E27)</f>
        <v>3111.04</v>
      </c>
      <c r="F28" s="79">
        <f t="shared" si="25"/>
        <v>34242.410000000003</v>
      </c>
      <c r="G28" s="95">
        <f t="shared" si="25"/>
        <v>1036.5199999999998</v>
      </c>
      <c r="H28" s="79">
        <f>SUM(H25:H27)</f>
        <v>12533.57</v>
      </c>
      <c r="I28" s="95">
        <f>SUM(I25:I27)</f>
        <v>13570.09</v>
      </c>
      <c r="J28" s="95">
        <f t="shared" si="25"/>
        <v>47812.5</v>
      </c>
      <c r="K28" s="105">
        <f t="shared" si="25"/>
        <v>877345.6932000001</v>
      </c>
      <c r="L28" s="80">
        <f>F28/J28</f>
        <v>0.71618112418300661</v>
      </c>
      <c r="M28" s="110">
        <f t="shared" ref="M28" si="26">I28/J28</f>
        <v>0.28381887581699344</v>
      </c>
      <c r="N28" s="80">
        <f>F28/K28</f>
        <v>3.9029552735484953E-2</v>
      </c>
      <c r="O28" s="87">
        <f>I28/K28</f>
        <v>1.5467209909590969E-2</v>
      </c>
      <c r="P28" s="19"/>
      <c r="R28" s="15"/>
      <c r="S28" s="15"/>
      <c r="T28" s="15"/>
      <c r="U28" s="15"/>
      <c r="V28" s="15"/>
      <c r="W28" s="15"/>
      <c r="X28" s="15"/>
      <c r="Y28" s="15"/>
    </row>
    <row r="29" spans="1:25" s="64" customFormat="1" ht="13.5" thickBot="1" x14ac:dyDescent="0.25">
      <c r="A29" s="306"/>
      <c r="B29" s="311" t="s">
        <v>54</v>
      </c>
      <c r="C29" s="311"/>
      <c r="D29" s="96">
        <f>SUM(D6,D12,D24,D28)</f>
        <v>567303.0199999999</v>
      </c>
      <c r="E29" s="89">
        <f t="shared" ref="E29:K29" si="27">SUM(E6,E12,E24,E28)</f>
        <v>47433.689999999995</v>
      </c>
      <c r="F29" s="89">
        <f t="shared" si="27"/>
        <v>614736.71000000008</v>
      </c>
      <c r="G29" s="96">
        <f t="shared" si="27"/>
        <v>90230.019999999975</v>
      </c>
      <c r="H29" s="89">
        <f t="shared" si="27"/>
        <v>440336.9200000001</v>
      </c>
      <c r="I29" s="101">
        <f>SUM(I6,I12,I24,I28)</f>
        <v>530566.94000000006</v>
      </c>
      <c r="J29" s="89">
        <f t="shared" si="27"/>
        <v>1145303.6499999999</v>
      </c>
      <c r="K29" s="106">
        <f t="shared" si="27"/>
        <v>22117031.673</v>
      </c>
      <c r="L29" s="90">
        <f t="shared" si="18"/>
        <v>0.53674561327033243</v>
      </c>
      <c r="M29" s="111">
        <f t="shared" si="19"/>
        <v>0.46325438672966779</v>
      </c>
      <c r="N29" s="90">
        <f t="shared" si="20"/>
        <v>2.7794720335390103E-2</v>
      </c>
      <c r="O29" s="91">
        <f t="shared" si="21"/>
        <v>2.3989066337853322E-2</v>
      </c>
      <c r="R29" s="15"/>
      <c r="S29" s="15"/>
      <c r="T29" s="15"/>
      <c r="U29" s="15"/>
      <c r="V29" s="15"/>
      <c r="W29" s="15"/>
      <c r="X29" s="15"/>
      <c r="Y29" s="15"/>
    </row>
    <row r="30" spans="1:25" s="44" customFormat="1" ht="12.75" x14ac:dyDescent="0.2">
      <c r="B30" s="57"/>
      <c r="C30" s="57"/>
      <c r="D30" s="15"/>
      <c r="E30" s="15"/>
      <c r="F30" s="15"/>
      <c r="G30" s="15"/>
      <c r="H30" s="15"/>
      <c r="I30" s="15"/>
      <c r="J30" s="15"/>
      <c r="K30" s="15"/>
      <c r="L30" s="16"/>
      <c r="M30" s="16"/>
      <c r="N30" s="16"/>
      <c r="O30" s="16"/>
      <c r="R30" s="15"/>
      <c r="S30" s="15"/>
      <c r="T30" s="15"/>
      <c r="U30" s="15"/>
      <c r="V30" s="15"/>
      <c r="W30" s="15"/>
      <c r="X30" s="15"/>
      <c r="Y30" s="15"/>
    </row>
    <row r="31" spans="1:25" s="44" customFormat="1" ht="13.5" thickBot="1" x14ac:dyDescent="0.25">
      <c r="B31" s="57"/>
      <c r="C31" s="57"/>
      <c r="D31" s="15"/>
      <c r="E31" s="15"/>
      <c r="F31" s="15"/>
      <c r="G31" s="15"/>
      <c r="H31" s="15"/>
      <c r="I31" s="15"/>
      <c r="J31" s="15"/>
      <c r="K31" s="15"/>
      <c r="L31" s="16"/>
      <c r="M31" s="16"/>
      <c r="N31" s="16"/>
      <c r="O31" s="16"/>
      <c r="R31" s="15"/>
      <c r="S31" s="15"/>
      <c r="T31" s="15"/>
      <c r="U31" s="15"/>
      <c r="V31" s="15"/>
      <c r="W31" s="15"/>
      <c r="X31" s="15"/>
      <c r="Y31" s="15"/>
    </row>
    <row r="32" spans="1:25" s="44" customFormat="1" ht="12.75" customHeight="1" x14ac:dyDescent="0.2">
      <c r="A32" s="307" t="s">
        <v>53</v>
      </c>
      <c r="B32" s="195" t="s">
        <v>45</v>
      </c>
      <c r="C32" s="137" t="s">
        <v>24</v>
      </c>
      <c r="D32" s="138">
        <v>271492.89</v>
      </c>
      <c r="E32" s="139">
        <v>24547.68</v>
      </c>
      <c r="F32" s="139">
        <f>D32+E32</f>
        <v>296040.57</v>
      </c>
      <c r="G32" s="140">
        <v>44159.909999999989</v>
      </c>
      <c r="H32" s="139">
        <f>I32-G32</f>
        <v>20160.940000000002</v>
      </c>
      <c r="I32" s="141">
        <v>64320.849999999991</v>
      </c>
      <c r="J32" s="139">
        <f>I32+F32</f>
        <v>360361.42</v>
      </c>
      <c r="K32" s="142">
        <v>462745.97279999999</v>
      </c>
      <c r="L32" s="143">
        <f>F32/J32</f>
        <v>0.82151016609935668</v>
      </c>
      <c r="M32" s="144">
        <f>I32/J32</f>
        <v>0.17848983390064341</v>
      </c>
      <c r="N32" s="143">
        <f>F32/K32</f>
        <v>0.63974748004549253</v>
      </c>
      <c r="O32" s="145">
        <f>I32/K32</f>
        <v>0.13899818427550018</v>
      </c>
      <c r="P32" s="15"/>
      <c r="R32" s="15"/>
      <c r="S32" s="15"/>
      <c r="T32" s="15"/>
      <c r="U32" s="15"/>
      <c r="V32" s="15"/>
      <c r="W32" s="15"/>
      <c r="X32" s="15"/>
      <c r="Y32" s="15"/>
    </row>
    <row r="33" spans="1:25" s="44" customFormat="1" ht="12.75" customHeight="1" x14ac:dyDescent="0.2">
      <c r="A33" s="308"/>
      <c r="B33" s="196" t="s">
        <v>44</v>
      </c>
      <c r="C33" s="146" t="s">
        <v>22</v>
      </c>
      <c r="D33" s="147">
        <v>78480.08</v>
      </c>
      <c r="E33" s="148">
        <v>4888.7100000000009</v>
      </c>
      <c r="F33" s="148">
        <f>D33+E33</f>
        <v>83368.790000000008</v>
      </c>
      <c r="G33" s="149">
        <v>22145.339999999986</v>
      </c>
      <c r="H33" s="148">
        <f>I33-G33</f>
        <v>9595.9000000000196</v>
      </c>
      <c r="I33" s="150">
        <v>31741.240000000005</v>
      </c>
      <c r="J33" s="148">
        <f>I33+F33</f>
        <v>115110.03000000001</v>
      </c>
      <c r="K33" s="151">
        <v>247050.3842</v>
      </c>
      <c r="L33" s="152">
        <f>F33/J33</f>
        <v>0.72425304728006756</v>
      </c>
      <c r="M33" s="153">
        <f>I33/J33</f>
        <v>0.27574695271993244</v>
      </c>
      <c r="N33" s="152">
        <f>F33/K33</f>
        <v>0.33745662962624129</v>
      </c>
      <c r="O33" s="154">
        <f>I33/K33</f>
        <v>0.12848083642041147</v>
      </c>
      <c r="P33" s="15"/>
      <c r="R33" s="15"/>
      <c r="S33" s="15"/>
      <c r="T33" s="15"/>
      <c r="U33" s="15"/>
      <c r="V33" s="15"/>
      <c r="W33" s="15"/>
      <c r="X33" s="15"/>
      <c r="Y33" s="15"/>
    </row>
    <row r="34" spans="1:25" s="44" customFormat="1" ht="12.75" customHeight="1" x14ac:dyDescent="0.2">
      <c r="A34" s="308"/>
      <c r="B34" s="196" t="s">
        <v>43</v>
      </c>
      <c r="C34" s="146" t="s">
        <v>20</v>
      </c>
      <c r="D34" s="147">
        <v>59580.869999999988</v>
      </c>
      <c r="E34" s="148">
        <v>6250</v>
      </c>
      <c r="F34" s="148">
        <f>D34+E34</f>
        <v>65830.87</v>
      </c>
      <c r="G34" s="149">
        <v>1615.4799999999996</v>
      </c>
      <c r="H34" s="148">
        <f>I34-G34</f>
        <v>10287.310000000001</v>
      </c>
      <c r="I34" s="150">
        <v>11902.79</v>
      </c>
      <c r="J34" s="148">
        <f>I34+F34</f>
        <v>77733.66</v>
      </c>
      <c r="K34" s="151">
        <v>305928.88319999998</v>
      </c>
      <c r="L34" s="152">
        <f>F34/J34</f>
        <v>0.8468772729857309</v>
      </c>
      <c r="M34" s="153">
        <f>I34/J34</f>
        <v>0.15312272701426899</v>
      </c>
      <c r="N34" s="152">
        <f>F34/K34</f>
        <v>0.21518357244145295</v>
      </c>
      <c r="O34" s="154">
        <f>I34/K34</f>
        <v>3.8907048839251286E-2</v>
      </c>
      <c r="P34" s="15"/>
      <c r="R34" s="15"/>
      <c r="S34" s="15"/>
      <c r="T34" s="15"/>
      <c r="U34" s="15"/>
      <c r="V34" s="15"/>
      <c r="W34" s="15"/>
      <c r="X34" s="15"/>
      <c r="Y34" s="15"/>
    </row>
    <row r="35" spans="1:25" s="44" customFormat="1" ht="12.75" customHeight="1" x14ac:dyDescent="0.2">
      <c r="A35" s="308"/>
      <c r="B35" s="197" t="s">
        <v>40</v>
      </c>
      <c r="C35" s="155" t="s">
        <v>16</v>
      </c>
      <c r="D35" s="156">
        <v>35417.9</v>
      </c>
      <c r="E35" s="157">
        <v>252.09</v>
      </c>
      <c r="F35" s="157">
        <f>D35+E35</f>
        <v>35669.99</v>
      </c>
      <c r="G35" s="158">
        <v>48.629999999999995</v>
      </c>
      <c r="H35" s="157">
        <f>I35-G35</f>
        <v>8833.2400000000034</v>
      </c>
      <c r="I35" s="159">
        <v>8881.8700000000026</v>
      </c>
      <c r="J35" s="157">
        <f>I35+F35</f>
        <v>44551.86</v>
      </c>
      <c r="K35" s="160">
        <v>38252.395199999999</v>
      </c>
      <c r="L35" s="161">
        <f>F35/J35</f>
        <v>0.80063974882305688</v>
      </c>
      <c r="M35" s="162">
        <f>I35/J35</f>
        <v>0.19936025117694306</v>
      </c>
      <c r="N35" s="161">
        <f>F35/K35</f>
        <v>0.93249036598889889</v>
      </c>
      <c r="O35" s="163">
        <f>I35/K35</f>
        <v>0.2321912119113525</v>
      </c>
      <c r="P35" s="15"/>
      <c r="R35" s="15"/>
      <c r="S35" s="15"/>
      <c r="T35" s="15"/>
      <c r="U35" s="15"/>
      <c r="V35" s="15"/>
      <c r="W35" s="15"/>
      <c r="X35" s="15"/>
      <c r="Y35" s="15"/>
    </row>
    <row r="36" spans="1:25" s="64" customFormat="1" ht="12.75" x14ac:dyDescent="0.2">
      <c r="A36" s="309"/>
      <c r="B36" s="164" t="s">
        <v>46</v>
      </c>
      <c r="C36" s="128" t="s">
        <v>47</v>
      </c>
      <c r="D36" s="129">
        <f t="shared" ref="D36:K36" si="28">SUM(D32:D35)</f>
        <v>444971.74000000005</v>
      </c>
      <c r="E36" s="130">
        <f t="shared" si="28"/>
        <v>35938.479999999996</v>
      </c>
      <c r="F36" s="130">
        <f t="shared" si="28"/>
        <v>480910.22</v>
      </c>
      <c r="G36" s="131">
        <f>SUM(G32:G35)</f>
        <v>67969.359999999971</v>
      </c>
      <c r="H36" s="130">
        <f>SUM(H32:H35)</f>
        <v>48877.390000000029</v>
      </c>
      <c r="I36" s="132">
        <f t="shared" ref="I36" si="29">SUM(I32:I35)</f>
        <v>116846.75</v>
      </c>
      <c r="J36" s="130">
        <f>SUM(J32:J35)</f>
        <v>597756.97</v>
      </c>
      <c r="K36" s="133">
        <f t="shared" si="28"/>
        <v>1053977.6353999998</v>
      </c>
      <c r="L36" s="134">
        <f t="shared" si="18"/>
        <v>0.80452465489444647</v>
      </c>
      <c r="M36" s="135">
        <f t="shared" si="19"/>
        <v>0.19547534510555353</v>
      </c>
      <c r="N36" s="134">
        <f t="shared" si="20"/>
        <v>0.45628123771097628</v>
      </c>
      <c r="O36" s="136">
        <f t="shared" si="21"/>
        <v>0.11086264648837162</v>
      </c>
      <c r="P36" s="19"/>
      <c r="R36" s="15"/>
      <c r="S36" s="15"/>
      <c r="T36" s="15"/>
      <c r="U36" s="15"/>
      <c r="V36" s="15"/>
      <c r="W36" s="15"/>
      <c r="X36" s="15"/>
      <c r="Y36" s="15"/>
    </row>
    <row r="37" spans="1:25" s="64" customFormat="1" ht="15.75" thickBot="1" x14ac:dyDescent="0.3">
      <c r="A37" s="302" t="s">
        <v>70</v>
      </c>
      <c r="B37" s="303"/>
      <c r="C37" s="303"/>
      <c r="D37" s="88">
        <f t="shared" ref="D37:K37" si="30">D36+D29</f>
        <v>1012274.76</v>
      </c>
      <c r="E37" s="89">
        <f t="shared" si="30"/>
        <v>83372.169999999984</v>
      </c>
      <c r="F37" s="89">
        <f t="shared" si="30"/>
        <v>1095646.9300000002</v>
      </c>
      <c r="G37" s="96">
        <f t="shared" si="30"/>
        <v>158199.37999999995</v>
      </c>
      <c r="H37" s="89">
        <f t="shared" si="30"/>
        <v>489214.31000000011</v>
      </c>
      <c r="I37" s="101">
        <f t="shared" si="30"/>
        <v>647413.69000000006</v>
      </c>
      <c r="J37" s="89">
        <f>J36+J29</f>
        <v>1743060.6199999999</v>
      </c>
      <c r="K37" s="106">
        <f t="shared" si="30"/>
        <v>23171009.308400001</v>
      </c>
      <c r="L37" s="90">
        <f t="shared" si="18"/>
        <v>0.62857649207862909</v>
      </c>
      <c r="M37" s="111">
        <f t="shared" si="19"/>
        <v>0.37142350792137113</v>
      </c>
      <c r="N37" s="90">
        <f t="shared" si="20"/>
        <v>4.7285248364334481E-2</v>
      </c>
      <c r="O37" s="91">
        <f>I37/K37</f>
        <v>2.7940677135945835E-2</v>
      </c>
      <c r="P37" s="68"/>
      <c r="R37" s="15"/>
      <c r="S37" s="15"/>
      <c r="T37" s="15"/>
      <c r="U37" s="15"/>
      <c r="V37" s="15"/>
      <c r="W37" s="15"/>
      <c r="X37" s="15"/>
      <c r="Y37" s="15"/>
    </row>
    <row r="38" spans="1:25" s="44" customFormat="1" ht="12.75" x14ac:dyDescent="0.2">
      <c r="B38" s="56"/>
      <c r="F38" s="15"/>
      <c r="G38" s="15"/>
      <c r="H38" s="15"/>
      <c r="I38" s="15"/>
      <c r="J38" s="15"/>
      <c r="K38" s="15"/>
      <c r="L38" s="16"/>
      <c r="M38" s="16"/>
      <c r="N38" s="16"/>
      <c r="O38" s="16"/>
      <c r="P38" s="15"/>
      <c r="R38" s="15"/>
      <c r="S38" s="15"/>
      <c r="T38" s="15"/>
      <c r="U38" s="15"/>
      <c r="V38" s="15"/>
      <c r="W38" s="15"/>
      <c r="X38" s="15"/>
      <c r="Y38" s="15"/>
    </row>
    <row r="39" spans="1:25" x14ac:dyDescent="0.25">
      <c r="F39" s="27"/>
      <c r="G39" s="280"/>
      <c r="H39" s="280"/>
      <c r="I39" s="280"/>
      <c r="J39" s="27"/>
      <c r="K39" s="27"/>
      <c r="R39" s="15"/>
      <c r="S39" s="15"/>
      <c r="T39" s="15"/>
      <c r="U39" s="15"/>
      <c r="V39" s="15"/>
      <c r="W39" s="15"/>
      <c r="X39" s="15"/>
      <c r="Y39" s="15"/>
    </row>
    <row r="40" spans="1:25" ht="15.75" thickBot="1" x14ac:dyDescent="0.3">
      <c r="R40" s="15"/>
      <c r="S40" s="15"/>
      <c r="T40" s="15"/>
      <c r="U40" s="15"/>
      <c r="V40" s="15"/>
      <c r="W40" s="15"/>
      <c r="X40" s="15"/>
      <c r="Y40" s="15"/>
    </row>
    <row r="41" spans="1:25" ht="24" customHeight="1" x14ac:dyDescent="0.25">
      <c r="A41" s="316" t="s">
        <v>119</v>
      </c>
      <c r="B41" s="317"/>
      <c r="C41" s="317"/>
      <c r="D41" s="317"/>
      <c r="E41" s="317"/>
      <c r="F41" s="317"/>
      <c r="G41" s="317"/>
      <c r="H41" s="317"/>
      <c r="I41" s="317"/>
      <c r="J41" s="317"/>
      <c r="K41" s="317"/>
      <c r="L41" s="317"/>
      <c r="M41" s="317"/>
      <c r="N41" s="317"/>
      <c r="O41" s="318"/>
      <c r="R41" s="15"/>
      <c r="S41" s="15"/>
      <c r="T41" s="15"/>
      <c r="U41" s="15"/>
      <c r="V41" s="15"/>
      <c r="W41" s="15"/>
      <c r="X41" s="15"/>
      <c r="Y41" s="15"/>
    </row>
    <row r="42" spans="1:25" ht="15" customHeight="1" x14ac:dyDescent="0.25">
      <c r="A42" s="190"/>
      <c r="B42" s="312" t="s">
        <v>140</v>
      </c>
      <c r="C42" s="312"/>
      <c r="D42" s="310" t="s">
        <v>108</v>
      </c>
      <c r="E42" s="310"/>
      <c r="F42" s="310"/>
      <c r="G42" s="312" t="s">
        <v>101</v>
      </c>
      <c r="H42" s="312"/>
      <c r="I42" s="312"/>
      <c r="J42" s="312" t="s">
        <v>59</v>
      </c>
      <c r="K42" s="312" t="s">
        <v>69</v>
      </c>
      <c r="L42" s="314" t="s">
        <v>57</v>
      </c>
      <c r="M42" s="314" t="s">
        <v>104</v>
      </c>
      <c r="N42" s="312" t="s">
        <v>105</v>
      </c>
      <c r="O42" s="319" t="s">
        <v>107</v>
      </c>
      <c r="R42" s="15"/>
      <c r="S42" s="15"/>
      <c r="T42" s="15"/>
      <c r="U42" s="15"/>
      <c r="V42" s="15"/>
      <c r="W42" s="15"/>
      <c r="X42" s="15"/>
      <c r="Y42" s="15"/>
    </row>
    <row r="43" spans="1:25" ht="70.5" customHeight="1" thickBot="1" x14ac:dyDescent="0.3">
      <c r="A43" s="191"/>
      <c r="B43" s="313"/>
      <c r="C43" s="313"/>
      <c r="D43" s="53" t="s">
        <v>114</v>
      </c>
      <c r="E43" s="53" t="s">
        <v>97</v>
      </c>
      <c r="F43" s="54" t="s">
        <v>111</v>
      </c>
      <c r="G43" s="53" t="s">
        <v>112</v>
      </c>
      <c r="H43" s="53" t="s">
        <v>113</v>
      </c>
      <c r="I43" s="54" t="s">
        <v>111</v>
      </c>
      <c r="J43" s="313"/>
      <c r="K43" s="313"/>
      <c r="L43" s="315"/>
      <c r="M43" s="315"/>
      <c r="N43" s="313"/>
      <c r="O43" s="320"/>
      <c r="R43" s="15"/>
      <c r="S43" s="15"/>
      <c r="T43" s="15"/>
      <c r="U43" s="15"/>
      <c r="V43" s="15"/>
      <c r="W43" s="15"/>
      <c r="X43" s="15"/>
      <c r="Y43" s="15"/>
    </row>
    <row r="44" spans="1:25" x14ac:dyDescent="0.25">
      <c r="A44" s="304" t="s">
        <v>54</v>
      </c>
      <c r="B44" s="114" t="s">
        <v>45</v>
      </c>
      <c r="C44" s="115" t="s">
        <v>23</v>
      </c>
      <c r="D44" s="116">
        <v>147538.42000000001</v>
      </c>
      <c r="E44" s="117">
        <v>5575.39</v>
      </c>
      <c r="F44" s="117">
        <f>D44+E44</f>
        <v>153113.81000000003</v>
      </c>
      <c r="G44" s="116">
        <v>55292.409999999989</v>
      </c>
      <c r="H44" s="117">
        <f>I44-G44</f>
        <v>103850.83</v>
      </c>
      <c r="I44" s="118">
        <v>159143.24</v>
      </c>
      <c r="J44" s="117">
        <f>I44+F44</f>
        <v>312257.05000000005</v>
      </c>
      <c r="K44" s="119">
        <v>3772548.38</v>
      </c>
      <c r="L44" s="120">
        <f t="shared" ref="L44:L56" si="31">F44/J44</f>
        <v>0.49034540613254368</v>
      </c>
      <c r="M44" s="121">
        <f t="shared" ref="M44:M56" si="32">I44/J44</f>
        <v>0.50965459386745626</v>
      </c>
      <c r="N44" s="120">
        <f t="shared" ref="N44:N55" si="33">F44/K44</f>
        <v>4.0586307868634951E-2</v>
      </c>
      <c r="O44" s="122">
        <f t="shared" ref="O44:O55" si="34">I44/K44</f>
        <v>4.2184545821517073E-2</v>
      </c>
      <c r="R44" s="15"/>
      <c r="S44" s="15"/>
      <c r="T44" s="15"/>
      <c r="U44" s="15"/>
      <c r="V44" s="15"/>
      <c r="W44" s="15"/>
      <c r="X44" s="15"/>
      <c r="Y44" s="15"/>
    </row>
    <row r="45" spans="1:25" x14ac:dyDescent="0.25">
      <c r="A45" s="305"/>
      <c r="B45" s="123" t="s">
        <v>44</v>
      </c>
      <c r="C45" s="45" t="s">
        <v>21</v>
      </c>
      <c r="D45" s="43">
        <v>57250.530000000006</v>
      </c>
      <c r="E45" s="42">
        <v>4521.5099999999993</v>
      </c>
      <c r="F45" s="42">
        <f>D45+E45</f>
        <v>61772.040000000008</v>
      </c>
      <c r="G45" s="43">
        <v>20777.479999999974</v>
      </c>
      <c r="H45" s="42">
        <f>I45-G45</f>
        <v>42671.630000000019</v>
      </c>
      <c r="I45" s="124">
        <v>63449.109999999993</v>
      </c>
      <c r="J45" s="42">
        <f>I45+F45</f>
        <v>125221.15</v>
      </c>
      <c r="K45" s="125">
        <v>3335508.0799999996</v>
      </c>
      <c r="L45" s="46">
        <f t="shared" si="31"/>
        <v>0.49330356732868219</v>
      </c>
      <c r="M45" s="126">
        <f t="shared" si="32"/>
        <v>0.50669643267131792</v>
      </c>
      <c r="N45" s="46">
        <f t="shared" si="33"/>
        <v>1.8519529414541252E-2</v>
      </c>
      <c r="O45" s="127">
        <f t="shared" si="34"/>
        <v>1.9022322380343328E-2</v>
      </c>
      <c r="R45" s="15"/>
      <c r="S45" s="15"/>
      <c r="T45" s="15"/>
      <c r="U45" s="15"/>
      <c r="V45" s="15"/>
      <c r="W45" s="15"/>
      <c r="X45" s="15"/>
      <c r="Y45" s="15"/>
    </row>
    <row r="46" spans="1:25" s="64" customFormat="1" ht="12.75" x14ac:dyDescent="0.2">
      <c r="A46" s="305"/>
      <c r="B46" s="259" t="s">
        <v>48</v>
      </c>
      <c r="C46" s="69" t="s">
        <v>87</v>
      </c>
      <c r="D46" s="92">
        <f>SUM(D44:D45)</f>
        <v>204788.95</v>
      </c>
      <c r="E46" s="70">
        <f t="shared" ref="E46" si="35">SUM(E44:E45)</f>
        <v>10096.9</v>
      </c>
      <c r="F46" s="70">
        <f t="shared" ref="F46" si="36">SUM(F44:F45)</f>
        <v>214885.85000000003</v>
      </c>
      <c r="G46" s="92">
        <f t="shared" ref="G46" si="37">SUM(G44:G45)</f>
        <v>76069.889999999956</v>
      </c>
      <c r="H46" s="70">
        <f>SUM(H44:H45)</f>
        <v>146522.46000000002</v>
      </c>
      <c r="I46" s="97">
        <f t="shared" ref="I46" si="38">SUM(I44:I45)</f>
        <v>222592.34999999998</v>
      </c>
      <c r="J46" s="70">
        <f t="shared" ref="J46" si="39">SUM(J44:J45)</f>
        <v>437478.20000000007</v>
      </c>
      <c r="K46" s="102">
        <f t="shared" ref="K46" si="40">SUM(K44:K45)</f>
        <v>7108056.459999999</v>
      </c>
      <c r="L46" s="71">
        <f t="shared" si="31"/>
        <v>0.49119213254511884</v>
      </c>
      <c r="M46" s="107">
        <f t="shared" si="32"/>
        <v>0.50880786745488105</v>
      </c>
      <c r="N46" s="71">
        <f t="shared" si="33"/>
        <v>3.0231308826716898E-2</v>
      </c>
      <c r="O46" s="82">
        <f t="shared" si="34"/>
        <v>3.1315501115195141E-2</v>
      </c>
      <c r="P46" s="19"/>
      <c r="R46" s="15"/>
      <c r="S46" s="15"/>
      <c r="T46" s="15"/>
      <c r="U46" s="15"/>
      <c r="V46" s="15"/>
      <c r="W46" s="15"/>
      <c r="X46" s="15"/>
      <c r="Y46" s="15"/>
    </row>
    <row r="47" spans="1:25" x14ac:dyDescent="0.25">
      <c r="A47" s="305"/>
      <c r="B47" s="123" t="s">
        <v>43</v>
      </c>
      <c r="C47" s="45" t="s">
        <v>19</v>
      </c>
      <c r="D47" s="43">
        <v>33513.229999999996</v>
      </c>
      <c r="E47" s="42">
        <v>10994.790000000005</v>
      </c>
      <c r="F47" s="42">
        <f>D47+E47</f>
        <v>44508.020000000004</v>
      </c>
      <c r="G47" s="43">
        <v>3731.360000000001</v>
      </c>
      <c r="H47" s="42">
        <f>I47-G47</f>
        <v>60381.520000000004</v>
      </c>
      <c r="I47" s="124">
        <v>64112.880000000005</v>
      </c>
      <c r="J47" s="42">
        <f>I47+F47</f>
        <v>108620.90000000001</v>
      </c>
      <c r="K47" s="125">
        <v>2726822.0100000002</v>
      </c>
      <c r="L47" s="46">
        <f t="shared" si="31"/>
        <v>0.40975558110823979</v>
      </c>
      <c r="M47" s="126">
        <f t="shared" si="32"/>
        <v>0.59024441889176027</v>
      </c>
      <c r="N47" s="46">
        <f t="shared" si="33"/>
        <v>1.6322304806392553E-2</v>
      </c>
      <c r="O47" s="127">
        <f t="shared" si="34"/>
        <v>2.3511941654013567E-2</v>
      </c>
      <c r="R47" s="15"/>
      <c r="S47" s="15"/>
      <c r="T47" s="15"/>
      <c r="U47" s="15"/>
      <c r="V47" s="15"/>
      <c r="W47" s="15"/>
      <c r="X47" s="15"/>
      <c r="Y47" s="15"/>
    </row>
    <row r="48" spans="1:25" x14ac:dyDescent="0.25">
      <c r="A48" s="305"/>
      <c r="B48" s="123" t="s">
        <v>42</v>
      </c>
      <c r="C48" s="45" t="s">
        <v>18</v>
      </c>
      <c r="D48" s="43">
        <v>27054.699999999986</v>
      </c>
      <c r="E48" s="42">
        <v>1035.45</v>
      </c>
      <c r="F48" s="42">
        <f>D48+E48</f>
        <v>28090.149999999987</v>
      </c>
      <c r="G48" s="43">
        <v>1821.7099999999996</v>
      </c>
      <c r="H48" s="42">
        <f t="shared" ref="H48:H51" si="41">I48-G48</f>
        <v>17439.830000000013</v>
      </c>
      <c r="I48" s="124">
        <v>19261.540000000012</v>
      </c>
      <c r="J48" s="42">
        <f>I48+F48</f>
        <v>47351.69</v>
      </c>
      <c r="K48" s="125">
        <v>1905127.2499999998</v>
      </c>
      <c r="L48" s="46">
        <f t="shared" si="31"/>
        <v>0.59322381101920518</v>
      </c>
      <c r="M48" s="126">
        <f t="shared" si="32"/>
        <v>0.40677618898079482</v>
      </c>
      <c r="N48" s="46">
        <f t="shared" si="33"/>
        <v>1.4744500662619776E-2</v>
      </c>
      <c r="O48" s="127">
        <f t="shared" si="34"/>
        <v>1.0110369267984601E-2</v>
      </c>
      <c r="R48" s="15"/>
      <c r="S48" s="15"/>
      <c r="T48" s="15"/>
      <c r="U48" s="15"/>
      <c r="V48" s="15"/>
      <c r="W48" s="15"/>
      <c r="X48" s="15"/>
      <c r="Y48" s="15"/>
    </row>
    <row r="49" spans="1:25" x14ac:dyDescent="0.25">
      <c r="A49" s="305"/>
      <c r="B49" s="123" t="s">
        <v>41</v>
      </c>
      <c r="C49" s="45" t="s">
        <v>17</v>
      </c>
      <c r="D49" s="43">
        <v>27946.299999999996</v>
      </c>
      <c r="E49" s="42">
        <v>2732.89</v>
      </c>
      <c r="F49" s="42">
        <f>D49+E49</f>
        <v>30679.189999999995</v>
      </c>
      <c r="G49" s="43">
        <v>2898.6700000000019</v>
      </c>
      <c r="H49" s="42">
        <f>I49-G49</f>
        <v>23944.380000000008</v>
      </c>
      <c r="I49" s="124">
        <v>26843.05000000001</v>
      </c>
      <c r="J49" s="42">
        <f>I49+F49</f>
        <v>57522.240000000005</v>
      </c>
      <c r="K49" s="125">
        <v>1605927.57</v>
      </c>
      <c r="L49" s="46">
        <f t="shared" si="31"/>
        <v>0.53334484192548814</v>
      </c>
      <c r="M49" s="126">
        <f t="shared" si="32"/>
        <v>0.46665515807451186</v>
      </c>
      <c r="N49" s="46">
        <f t="shared" si="33"/>
        <v>1.9103719602995541E-2</v>
      </c>
      <c r="O49" s="127">
        <f t="shared" si="34"/>
        <v>1.6714981734823824E-2</v>
      </c>
      <c r="R49" s="15"/>
      <c r="S49" s="15"/>
      <c r="T49" s="15"/>
      <c r="U49" s="15"/>
      <c r="V49" s="15"/>
      <c r="W49" s="15"/>
      <c r="X49" s="15"/>
      <c r="Y49" s="15"/>
    </row>
    <row r="50" spans="1:25" x14ac:dyDescent="0.25">
      <c r="A50" s="305"/>
      <c r="B50" s="123" t="s">
        <v>40</v>
      </c>
      <c r="C50" s="45" t="s">
        <v>15</v>
      </c>
      <c r="D50" s="43">
        <v>67630.100000000006</v>
      </c>
      <c r="E50" s="42">
        <v>4301.920000000001</v>
      </c>
      <c r="F50" s="42">
        <f>D50+E50</f>
        <v>71932.02</v>
      </c>
      <c r="G50" s="43">
        <v>5818.8000000000029</v>
      </c>
      <c r="H50" s="42">
        <f t="shared" si="41"/>
        <v>53517.980000000018</v>
      </c>
      <c r="I50" s="124">
        <v>59336.780000000021</v>
      </c>
      <c r="J50" s="42">
        <f>I50+F50</f>
        <v>131268.80000000002</v>
      </c>
      <c r="K50" s="125">
        <v>2158714.1100000003</v>
      </c>
      <c r="L50" s="46">
        <f t="shared" si="31"/>
        <v>0.54797499481978962</v>
      </c>
      <c r="M50" s="126">
        <f t="shared" si="32"/>
        <v>0.45202500518021049</v>
      </c>
      <c r="N50" s="46">
        <f t="shared" si="33"/>
        <v>3.3321698165951208E-2</v>
      </c>
      <c r="O50" s="127">
        <f t="shared" si="34"/>
        <v>2.7487095083656082E-2</v>
      </c>
      <c r="R50" s="15"/>
      <c r="S50" s="15"/>
      <c r="T50" s="15"/>
      <c r="U50" s="15"/>
      <c r="V50" s="15"/>
      <c r="W50" s="15"/>
      <c r="X50" s="15"/>
      <c r="Y50" s="15"/>
    </row>
    <row r="51" spans="1:25" x14ac:dyDescent="0.25">
      <c r="A51" s="305"/>
      <c r="B51" s="123" t="s">
        <v>37</v>
      </c>
      <c r="C51" s="45" t="s">
        <v>12</v>
      </c>
      <c r="D51" s="43">
        <v>25299.270000000004</v>
      </c>
      <c r="E51" s="42">
        <v>3419.8199999999997</v>
      </c>
      <c r="F51" s="42">
        <f>D51+E51</f>
        <v>28719.090000000004</v>
      </c>
      <c r="G51" s="43">
        <v>4079.9100000000021</v>
      </c>
      <c r="H51" s="42">
        <f t="shared" si="41"/>
        <v>28338.560000000005</v>
      </c>
      <c r="I51" s="124">
        <v>32418.470000000008</v>
      </c>
      <c r="J51" s="42">
        <f>I51+F51</f>
        <v>61137.560000000012</v>
      </c>
      <c r="K51" s="125">
        <v>1464811.48</v>
      </c>
      <c r="L51" s="46">
        <f t="shared" si="31"/>
        <v>0.46974543962827431</v>
      </c>
      <c r="M51" s="126">
        <f t="shared" si="32"/>
        <v>0.53025456037172569</v>
      </c>
      <c r="N51" s="46">
        <f t="shared" si="33"/>
        <v>1.9605997353324949E-2</v>
      </c>
      <c r="O51" s="127">
        <f t="shared" si="34"/>
        <v>2.2131496402526835E-2</v>
      </c>
      <c r="R51" s="15"/>
      <c r="S51" s="15"/>
      <c r="T51" s="15"/>
      <c r="U51" s="15"/>
      <c r="V51" s="15"/>
      <c r="W51" s="15"/>
      <c r="X51" s="15"/>
      <c r="Y51" s="15"/>
    </row>
    <row r="52" spans="1:25" s="64" customFormat="1" ht="12.75" x14ac:dyDescent="0.2">
      <c r="A52" s="305"/>
      <c r="B52" s="260" t="s">
        <v>49</v>
      </c>
      <c r="C52" s="72" t="s">
        <v>88</v>
      </c>
      <c r="D52" s="93">
        <f>SUM(D47:D51)</f>
        <v>181443.59999999998</v>
      </c>
      <c r="E52" s="73">
        <f t="shared" ref="E52" si="42">SUM(E47:E51)</f>
        <v>22484.870000000006</v>
      </c>
      <c r="F52" s="73">
        <f t="shared" ref="F52" si="43">SUM(F47:F51)</f>
        <v>203928.47</v>
      </c>
      <c r="G52" s="93">
        <f t="shared" ref="G52" si="44">SUM(G47:G51)</f>
        <v>18350.450000000008</v>
      </c>
      <c r="H52" s="73">
        <f>SUM(H47:H51)</f>
        <v>183622.27000000005</v>
      </c>
      <c r="I52" s="98">
        <f t="shared" ref="I52" si="45">SUM(I47:I51)</f>
        <v>201972.72000000006</v>
      </c>
      <c r="J52" s="73">
        <f t="shared" ref="J52" si="46">SUM(J47:J51)</f>
        <v>405901.19</v>
      </c>
      <c r="K52" s="103">
        <f t="shared" ref="K52" si="47">SUM(K47:K51)</f>
        <v>9861402.4200000018</v>
      </c>
      <c r="L52" s="74">
        <f t="shared" si="31"/>
        <v>0.50240914543758786</v>
      </c>
      <c r="M52" s="108">
        <f t="shared" si="32"/>
        <v>0.49759085456241225</v>
      </c>
      <c r="N52" s="74">
        <f t="shared" si="33"/>
        <v>2.067945930148949E-2</v>
      </c>
      <c r="O52" s="84">
        <f t="shared" si="34"/>
        <v>2.0481135582741995E-2</v>
      </c>
      <c r="P52" s="19"/>
      <c r="R52" s="15"/>
      <c r="S52" s="15"/>
      <c r="T52" s="15"/>
      <c r="U52" s="15"/>
      <c r="V52" s="15"/>
      <c r="W52" s="15"/>
      <c r="X52" s="15"/>
      <c r="Y52" s="15"/>
    </row>
    <row r="53" spans="1:25" x14ac:dyDescent="0.25">
      <c r="A53" s="305"/>
      <c r="B53" s="123" t="s">
        <v>38</v>
      </c>
      <c r="C53" s="45" t="s">
        <v>13</v>
      </c>
      <c r="D53" s="43">
        <v>20891.530000000006</v>
      </c>
      <c r="E53" s="42">
        <v>214.45000000000002</v>
      </c>
      <c r="F53" s="42">
        <f>D53+E53</f>
        <v>21105.980000000007</v>
      </c>
      <c r="G53" s="43">
        <v>2915.6300000000033</v>
      </c>
      <c r="H53" s="42">
        <f>I53-G53</f>
        <v>13729.08</v>
      </c>
      <c r="I53" s="124">
        <v>16644.710000000003</v>
      </c>
      <c r="J53" s="42">
        <f>I53+F53</f>
        <v>37750.69000000001</v>
      </c>
      <c r="K53" s="125">
        <v>647075.59</v>
      </c>
      <c r="L53" s="46">
        <f t="shared" si="31"/>
        <v>0.55908858884433643</v>
      </c>
      <c r="M53" s="126">
        <f t="shared" si="32"/>
        <v>0.44091141115566362</v>
      </c>
      <c r="N53" s="46">
        <f t="shared" si="33"/>
        <v>3.2617487548865828E-2</v>
      </c>
      <c r="O53" s="127">
        <f t="shared" si="34"/>
        <v>2.5722976198190389E-2</v>
      </c>
      <c r="R53" s="15"/>
      <c r="S53" s="15"/>
      <c r="T53" s="15"/>
      <c r="U53" s="15"/>
      <c r="V53" s="15"/>
      <c r="W53" s="15"/>
      <c r="X53" s="15"/>
      <c r="Y53" s="15"/>
    </row>
    <row r="54" spans="1:25" x14ac:dyDescent="0.25">
      <c r="A54" s="305"/>
      <c r="B54" s="123" t="s">
        <v>39</v>
      </c>
      <c r="C54" s="45" t="s">
        <v>14</v>
      </c>
      <c r="D54" s="43">
        <v>17657.740000000002</v>
      </c>
      <c r="E54" s="42">
        <v>256.78999999999996</v>
      </c>
      <c r="F54" s="42">
        <f>D54+E54</f>
        <v>17914.530000000002</v>
      </c>
      <c r="G54" s="43">
        <v>258.36999999999989</v>
      </c>
      <c r="H54" s="42">
        <f t="shared" ref="H54:H57" si="48">I54-G54</f>
        <v>3305.6899999999987</v>
      </c>
      <c r="I54" s="124">
        <v>3564.0599999999986</v>
      </c>
      <c r="J54" s="42">
        <f>I54+F54</f>
        <v>21478.59</v>
      </c>
      <c r="K54" s="125">
        <v>343791.05000000005</v>
      </c>
      <c r="L54" s="46">
        <f t="shared" si="31"/>
        <v>0.83406452658205232</v>
      </c>
      <c r="M54" s="126">
        <f t="shared" si="32"/>
        <v>0.16593547341794776</v>
      </c>
      <c r="N54" s="46">
        <f t="shared" si="33"/>
        <v>5.2108773628632858E-2</v>
      </c>
      <c r="O54" s="127">
        <f t="shared" si="34"/>
        <v>1.0366936544741343E-2</v>
      </c>
      <c r="R54" s="15"/>
      <c r="S54" s="15"/>
      <c r="T54" s="15"/>
      <c r="U54" s="15"/>
      <c r="V54" s="15"/>
      <c r="W54" s="15"/>
      <c r="X54" s="15"/>
      <c r="Y54" s="15"/>
    </row>
    <row r="55" spans="1:25" x14ac:dyDescent="0.25">
      <c r="A55" s="305"/>
      <c r="B55" s="123" t="s">
        <v>26</v>
      </c>
      <c r="C55" s="45" t="s">
        <v>1</v>
      </c>
      <c r="D55" s="43">
        <v>21235.660000000003</v>
      </c>
      <c r="E55" s="42">
        <v>2251.4600000000009</v>
      </c>
      <c r="F55" s="42">
        <f>D55+E55</f>
        <v>23487.120000000003</v>
      </c>
      <c r="G55" s="43">
        <v>1906.2499999999977</v>
      </c>
      <c r="H55" s="42">
        <f t="shared" si="48"/>
        <v>9159.8300000000072</v>
      </c>
      <c r="I55" s="124">
        <v>11066.080000000005</v>
      </c>
      <c r="J55" s="42">
        <f>I55+F55</f>
        <v>34553.200000000012</v>
      </c>
      <c r="K55" s="125">
        <v>558501.96</v>
      </c>
      <c r="L55" s="46">
        <f t="shared" si="31"/>
        <v>0.67973791139460293</v>
      </c>
      <c r="M55" s="126">
        <f t="shared" si="32"/>
        <v>0.32026208860539696</v>
      </c>
      <c r="N55" s="46">
        <f t="shared" si="33"/>
        <v>4.2053782586546344E-2</v>
      </c>
      <c r="O55" s="127">
        <f t="shared" si="34"/>
        <v>1.9813860635332428E-2</v>
      </c>
      <c r="R55" s="15"/>
      <c r="S55" s="15"/>
      <c r="T55" s="15"/>
      <c r="U55" s="15"/>
      <c r="V55" s="15"/>
      <c r="W55" s="15"/>
      <c r="X55" s="15"/>
      <c r="Y55" s="15"/>
    </row>
    <row r="56" spans="1:25" ht="15" customHeight="1" x14ac:dyDescent="0.25">
      <c r="A56" s="305"/>
      <c r="B56" s="123" t="s">
        <v>25</v>
      </c>
      <c r="C56" s="45" t="s">
        <v>0</v>
      </c>
      <c r="D56" s="43">
        <v>24278.029999999992</v>
      </c>
      <c r="E56" s="42">
        <v>2003.2699999999998</v>
      </c>
      <c r="F56" s="42">
        <f>D56+E56</f>
        <v>26281.299999999992</v>
      </c>
      <c r="G56" s="43">
        <v>1581.4199999999994</v>
      </c>
      <c r="H56" s="42">
        <f t="shared" si="48"/>
        <v>17083.160000000014</v>
      </c>
      <c r="I56" s="124">
        <v>18664.580000000013</v>
      </c>
      <c r="J56" s="42">
        <f>I56+F56</f>
        <v>44945.880000000005</v>
      </c>
      <c r="K56" s="125">
        <v>421339.73000000004</v>
      </c>
      <c r="L56" s="46">
        <f t="shared" si="31"/>
        <v>0.58473212672663188</v>
      </c>
      <c r="M56" s="126">
        <f t="shared" si="32"/>
        <v>0.41526787327336812</v>
      </c>
      <c r="N56" s="46">
        <f t="shared" ref="N56:N77" si="49">F56/K56</f>
        <v>6.2375556181231688E-2</v>
      </c>
      <c r="O56" s="127">
        <f t="shared" ref="O56:O59" si="50">I56/K56</f>
        <v>4.4298172403537665E-2</v>
      </c>
      <c r="R56" s="15"/>
      <c r="S56" s="15"/>
      <c r="T56" s="15"/>
      <c r="U56" s="15"/>
      <c r="V56" s="15"/>
      <c r="W56" s="15"/>
      <c r="X56" s="15"/>
      <c r="Y56" s="15"/>
    </row>
    <row r="57" spans="1:25" x14ac:dyDescent="0.25">
      <c r="A57" s="305"/>
      <c r="B57" s="123" t="s">
        <v>27</v>
      </c>
      <c r="C57" s="45" t="s">
        <v>2</v>
      </c>
      <c r="D57" s="43">
        <v>9363.2000000000025</v>
      </c>
      <c r="E57" s="42">
        <v>1629.5300000000002</v>
      </c>
      <c r="F57" s="42">
        <f t="shared" ref="F57:F67" si="51">D57+E57</f>
        <v>10992.730000000003</v>
      </c>
      <c r="G57" s="43">
        <v>849.06999999999903</v>
      </c>
      <c r="H57" s="42">
        <f t="shared" si="48"/>
        <v>7334.0500000000038</v>
      </c>
      <c r="I57" s="124">
        <v>8183.1200000000026</v>
      </c>
      <c r="J57" s="42">
        <f t="shared" ref="J57:J67" si="52">I57+F57</f>
        <v>19175.850000000006</v>
      </c>
      <c r="K57" s="125">
        <v>395230.71</v>
      </c>
      <c r="L57" s="46">
        <f t="shared" ref="L57:L77" si="53">F57/J57</f>
        <v>0.57325907326142</v>
      </c>
      <c r="M57" s="126">
        <f t="shared" ref="M57:M77" si="54">I57/J57</f>
        <v>0.42674092673858005</v>
      </c>
      <c r="N57" s="46">
        <f t="shared" si="49"/>
        <v>2.7813451034713377E-2</v>
      </c>
      <c r="O57" s="127">
        <f t="shared" si="50"/>
        <v>2.0704666395989325E-2</v>
      </c>
      <c r="R57" s="15"/>
      <c r="S57" s="15"/>
      <c r="T57" s="15"/>
      <c r="U57" s="15"/>
      <c r="V57" s="15"/>
      <c r="W57" s="15"/>
      <c r="X57" s="15"/>
      <c r="Y57" s="15"/>
    </row>
    <row r="58" spans="1:25" x14ac:dyDescent="0.25">
      <c r="A58" s="305"/>
      <c r="B58" s="123" t="s">
        <v>36</v>
      </c>
      <c r="C58" s="45" t="s">
        <v>11</v>
      </c>
      <c r="D58" s="43">
        <v>39053.700000000004</v>
      </c>
      <c r="E58" s="42">
        <v>4403.2599999999993</v>
      </c>
      <c r="F58" s="42">
        <f>D58+E58</f>
        <v>43456.960000000006</v>
      </c>
      <c r="G58" s="43">
        <v>1624.8999999999987</v>
      </c>
      <c r="H58" s="42">
        <f>I58-G58</f>
        <v>17250.640000000007</v>
      </c>
      <c r="I58" s="124">
        <v>18875.540000000005</v>
      </c>
      <c r="J58" s="42">
        <f>I58+F58</f>
        <v>62332.500000000015</v>
      </c>
      <c r="K58" s="125">
        <v>1531568.32</v>
      </c>
      <c r="L58" s="46">
        <f>F58/J58</f>
        <v>0.69717980186900885</v>
      </c>
      <c r="M58" s="126">
        <f>I58/J58</f>
        <v>0.30282019813099104</v>
      </c>
      <c r="N58" s="46">
        <f>F58/K58</f>
        <v>2.8374157020954836E-2</v>
      </c>
      <c r="O58" s="127">
        <f>I58/K58</f>
        <v>1.2324321255221577E-2</v>
      </c>
      <c r="R58" s="15"/>
      <c r="S58" s="15"/>
      <c r="T58" s="15"/>
      <c r="U58" s="15"/>
      <c r="V58" s="15"/>
      <c r="W58" s="15"/>
      <c r="X58" s="15"/>
      <c r="Y58" s="15"/>
    </row>
    <row r="59" spans="1:25" x14ac:dyDescent="0.25">
      <c r="A59" s="305"/>
      <c r="B59" s="123" t="s">
        <v>28</v>
      </c>
      <c r="C59" s="45" t="s">
        <v>3</v>
      </c>
      <c r="D59" s="43">
        <v>16607.55</v>
      </c>
      <c r="E59" s="42">
        <v>1552.5299999999997</v>
      </c>
      <c r="F59" s="42">
        <f t="shared" si="51"/>
        <v>18160.079999999998</v>
      </c>
      <c r="G59" s="43">
        <v>767.63000000000011</v>
      </c>
      <c r="H59" s="42">
        <f t="shared" ref="H59:H66" si="55">I59-G59</f>
        <v>13968.270000000008</v>
      </c>
      <c r="I59" s="124">
        <v>14735.900000000009</v>
      </c>
      <c r="J59" s="42">
        <f t="shared" si="52"/>
        <v>32895.98000000001</v>
      </c>
      <c r="K59" s="125">
        <v>719236.14</v>
      </c>
      <c r="L59" s="46">
        <f t="shared" si="53"/>
        <v>0.55204556909385261</v>
      </c>
      <c r="M59" s="126">
        <f t="shared" si="54"/>
        <v>0.44795443090614734</v>
      </c>
      <c r="N59" s="46">
        <f t="shared" si="49"/>
        <v>2.5249120546139404E-2</v>
      </c>
      <c r="O59" s="127">
        <f t="shared" si="50"/>
        <v>2.0488264118652337E-2</v>
      </c>
      <c r="R59" s="15"/>
      <c r="S59" s="15"/>
      <c r="T59" s="15"/>
      <c r="U59" s="15"/>
      <c r="V59" s="15"/>
      <c r="W59" s="15"/>
      <c r="X59" s="15"/>
      <c r="Y59" s="15"/>
    </row>
    <row r="60" spans="1:25" x14ac:dyDescent="0.25">
      <c r="A60" s="305"/>
      <c r="B60" s="123" t="s">
        <v>29</v>
      </c>
      <c r="C60" s="45" t="s">
        <v>4</v>
      </c>
      <c r="D60" s="43">
        <v>11515.609999999999</v>
      </c>
      <c r="E60" s="42">
        <v>757.32000000000016</v>
      </c>
      <c r="F60" s="42">
        <f t="shared" si="51"/>
        <v>12272.929999999998</v>
      </c>
      <c r="G60" s="43">
        <v>187.8</v>
      </c>
      <c r="H60" s="42">
        <f t="shared" si="55"/>
        <v>7197.8500000000013</v>
      </c>
      <c r="I60" s="124">
        <v>7385.6500000000015</v>
      </c>
      <c r="J60" s="42">
        <f t="shared" si="52"/>
        <v>19658.580000000002</v>
      </c>
      <c r="K60" s="125">
        <v>819243.3</v>
      </c>
      <c r="L60" s="46">
        <f t="shared" si="53"/>
        <v>0.62430399347257015</v>
      </c>
      <c r="M60" s="126">
        <f t="shared" si="54"/>
        <v>0.37569600652742979</v>
      </c>
      <c r="N60" s="46">
        <f t="shared" si="49"/>
        <v>1.4980812171426971E-2</v>
      </c>
      <c r="O60" s="127">
        <f>I60/K60</f>
        <v>9.0152095232271055E-3</v>
      </c>
      <c r="R60" s="15"/>
      <c r="S60" s="15"/>
      <c r="T60" s="15"/>
      <c r="U60" s="15"/>
      <c r="V60" s="15"/>
      <c r="W60" s="15"/>
      <c r="X60" s="15"/>
      <c r="Y60" s="15"/>
    </row>
    <row r="61" spans="1:25" x14ac:dyDescent="0.25">
      <c r="A61" s="305"/>
      <c r="B61" s="123" t="s">
        <v>32</v>
      </c>
      <c r="C61" s="45" t="s">
        <v>7</v>
      </c>
      <c r="D61" s="43">
        <v>11997.980000000003</v>
      </c>
      <c r="E61" s="42">
        <v>4269.2600000000029</v>
      </c>
      <c r="F61" s="42">
        <f>D61+E61</f>
        <v>16267.240000000005</v>
      </c>
      <c r="G61" s="43">
        <v>578.09000000000015</v>
      </c>
      <c r="H61" s="42">
        <f t="shared" si="55"/>
        <v>6991.8300000000017</v>
      </c>
      <c r="I61" s="124">
        <v>7569.9200000000019</v>
      </c>
      <c r="J61" s="42">
        <f>I61+F61</f>
        <v>23837.160000000007</v>
      </c>
      <c r="K61" s="125">
        <v>165668.29999999999</v>
      </c>
      <c r="L61" s="46">
        <f>F61/J61</f>
        <v>0.68243196756660607</v>
      </c>
      <c r="M61" s="126">
        <f>I61/J61</f>
        <v>0.31756803243339388</v>
      </c>
      <c r="N61" s="46">
        <f>F61/K61</f>
        <v>9.8191627486972508E-2</v>
      </c>
      <c r="O61" s="127">
        <f>I61/K61</f>
        <v>4.5693231595905812E-2</v>
      </c>
      <c r="R61" s="15"/>
      <c r="S61" s="15"/>
      <c r="T61" s="15"/>
      <c r="U61" s="15"/>
      <c r="V61" s="15"/>
      <c r="W61" s="15"/>
      <c r="X61" s="15"/>
      <c r="Y61" s="15"/>
    </row>
    <row r="62" spans="1:25" x14ac:dyDescent="0.25">
      <c r="A62" s="305"/>
      <c r="B62" s="123" t="s">
        <v>31</v>
      </c>
      <c r="C62" s="45" t="s">
        <v>6</v>
      </c>
      <c r="D62" s="43">
        <v>21027.61</v>
      </c>
      <c r="E62" s="42">
        <v>1339.1399999999999</v>
      </c>
      <c r="F62" s="42">
        <f>D62+E62</f>
        <v>22366.75</v>
      </c>
      <c r="G62" s="43">
        <v>239.36999999999995</v>
      </c>
      <c r="H62" s="42">
        <f>I62-G62</f>
        <v>9581.0000000000018</v>
      </c>
      <c r="I62" s="124">
        <v>9820.3700000000026</v>
      </c>
      <c r="J62" s="42">
        <f>I62+F62</f>
        <v>32187.120000000003</v>
      </c>
      <c r="K62" s="125">
        <v>838710.06</v>
      </c>
      <c r="L62" s="46">
        <f>F62/J62</f>
        <v>0.69489752422708206</v>
      </c>
      <c r="M62" s="126">
        <f>I62/J62</f>
        <v>0.30510247577291794</v>
      </c>
      <c r="N62" s="46">
        <f>F62/K62</f>
        <v>2.6668035912195926E-2</v>
      </c>
      <c r="O62" s="127">
        <f>I62/K62</f>
        <v>1.1708897351249133E-2</v>
      </c>
      <c r="R62" s="15"/>
      <c r="S62" s="15"/>
      <c r="T62" s="15"/>
      <c r="U62" s="15"/>
      <c r="V62" s="15"/>
      <c r="W62" s="15"/>
      <c r="X62" s="15"/>
      <c r="Y62" s="15"/>
    </row>
    <row r="63" spans="1:25" x14ac:dyDescent="0.25">
      <c r="A63" s="305"/>
      <c r="B63" s="123" t="s">
        <v>30</v>
      </c>
      <c r="C63" s="45" t="s">
        <v>5</v>
      </c>
      <c r="D63" s="43">
        <v>13253.079999999998</v>
      </c>
      <c r="E63" s="42">
        <v>364.17000000000007</v>
      </c>
      <c r="F63" s="42">
        <f t="shared" si="51"/>
        <v>13617.249999999998</v>
      </c>
      <c r="G63" s="43">
        <v>187.23000000000008</v>
      </c>
      <c r="H63" s="42">
        <f t="shared" si="55"/>
        <v>9451.6000000000058</v>
      </c>
      <c r="I63" s="124">
        <v>9638.8300000000054</v>
      </c>
      <c r="J63" s="42">
        <f t="shared" si="52"/>
        <v>23256.080000000002</v>
      </c>
      <c r="K63" s="125">
        <v>696534.77000000014</v>
      </c>
      <c r="L63" s="46">
        <f t="shared" si="53"/>
        <v>0.58553505147901097</v>
      </c>
      <c r="M63" s="126">
        <f t="shared" si="54"/>
        <v>0.41446494852098914</v>
      </c>
      <c r="N63" s="46">
        <f t="shared" si="49"/>
        <v>1.9549993175502201E-2</v>
      </c>
      <c r="O63" s="127">
        <f t="shared" ref="O63:O77" si="56">I63/K63</f>
        <v>1.383826108207061E-2</v>
      </c>
      <c r="R63" s="15"/>
      <c r="S63" s="15"/>
      <c r="T63" s="15"/>
      <c r="U63" s="15"/>
      <c r="V63" s="15"/>
      <c r="W63" s="15"/>
      <c r="X63" s="15"/>
      <c r="Y63" s="15"/>
    </row>
    <row r="64" spans="1:25" s="64" customFormat="1" ht="12.75" x14ac:dyDescent="0.2">
      <c r="A64" s="305"/>
      <c r="B64" s="261" t="s">
        <v>50</v>
      </c>
      <c r="C64" s="75" t="s">
        <v>55</v>
      </c>
      <c r="D64" s="94">
        <f>SUM(D53:D63)</f>
        <v>206881.68999999997</v>
      </c>
      <c r="E64" s="76">
        <f t="shared" ref="E64" si="57">SUM(E53:E63)</f>
        <v>19041.18</v>
      </c>
      <c r="F64" s="76">
        <f t="shared" ref="F64" si="58">SUM(F53:F63)</f>
        <v>225922.87</v>
      </c>
      <c r="G64" s="94">
        <f t="shared" ref="G64" si="59">SUM(G53:G63)</f>
        <v>11095.759999999997</v>
      </c>
      <c r="H64" s="76">
        <f>SUM(H53:H63)</f>
        <v>115053.00000000006</v>
      </c>
      <c r="I64" s="99">
        <f t="shared" ref="I64" si="60">SUM(I53:I63)</f>
        <v>126148.76000000005</v>
      </c>
      <c r="J64" s="76">
        <f t="shared" ref="J64" si="61">SUM(J53:J63)</f>
        <v>352071.63000000012</v>
      </c>
      <c r="K64" s="104">
        <f t="shared" ref="K64" si="62">SUM(K53:K63)</f>
        <v>7136899.9300000006</v>
      </c>
      <c r="L64" s="77">
        <f>F64/J64</f>
        <v>0.64169575378737531</v>
      </c>
      <c r="M64" s="109">
        <f>I64/J64</f>
        <v>0.35830424621262441</v>
      </c>
      <c r="N64" s="77">
        <f>F64/K64</f>
        <v>3.1655602883029349E-2</v>
      </c>
      <c r="O64" s="86">
        <f>I64/K64</f>
        <v>1.767556799693001E-2</v>
      </c>
      <c r="P64" s="19"/>
      <c r="R64" s="15"/>
      <c r="S64" s="15"/>
      <c r="T64" s="15"/>
      <c r="U64" s="15"/>
      <c r="V64" s="15"/>
      <c r="W64" s="15"/>
      <c r="X64" s="15"/>
      <c r="Y64" s="15"/>
    </row>
    <row r="65" spans="1:25" x14ac:dyDescent="0.25">
      <c r="A65" s="305"/>
      <c r="B65" s="123" t="s">
        <v>35</v>
      </c>
      <c r="C65" s="45" t="s">
        <v>10</v>
      </c>
      <c r="D65" s="43">
        <v>9403.4600000000009</v>
      </c>
      <c r="E65" s="42">
        <v>1336.1499999999996</v>
      </c>
      <c r="F65" s="42">
        <f>D65+E65</f>
        <v>10739.61</v>
      </c>
      <c r="G65" s="43">
        <v>698.24</v>
      </c>
      <c r="H65" s="42">
        <f t="shared" si="55"/>
        <v>4905.05</v>
      </c>
      <c r="I65" s="124">
        <v>5603.29</v>
      </c>
      <c r="J65" s="42">
        <f>I65+F65</f>
        <v>16342.900000000001</v>
      </c>
      <c r="K65" s="125">
        <v>342005.72</v>
      </c>
      <c r="L65" s="46">
        <f>F65/J65</f>
        <v>0.65714224525634979</v>
      </c>
      <c r="M65" s="126">
        <f>I65/J65</f>
        <v>0.3428577547436501</v>
      </c>
      <c r="N65" s="46">
        <f>F65/K65</f>
        <v>3.1401843220633857E-2</v>
      </c>
      <c r="O65" s="127">
        <f>I65/K65</f>
        <v>1.6383614870534916E-2</v>
      </c>
      <c r="R65" s="15"/>
      <c r="S65" s="15"/>
      <c r="T65" s="15"/>
      <c r="U65" s="15"/>
      <c r="V65" s="15"/>
      <c r="W65" s="15"/>
      <c r="X65" s="15"/>
      <c r="Y65" s="15"/>
    </row>
    <row r="66" spans="1:25" x14ac:dyDescent="0.25">
      <c r="A66" s="305"/>
      <c r="B66" s="123" t="s">
        <v>33</v>
      </c>
      <c r="C66" s="45" t="s">
        <v>8</v>
      </c>
      <c r="D66" s="43">
        <v>7466.630000000001</v>
      </c>
      <c r="E66" s="42">
        <v>1046.8800000000001</v>
      </c>
      <c r="F66" s="42">
        <f t="shared" si="51"/>
        <v>8513.510000000002</v>
      </c>
      <c r="G66" s="43">
        <v>172.38000000000005</v>
      </c>
      <c r="H66" s="42">
        <f t="shared" si="55"/>
        <v>2707.9399999999982</v>
      </c>
      <c r="I66" s="124">
        <v>2880.3199999999983</v>
      </c>
      <c r="J66" s="42">
        <f t="shared" si="52"/>
        <v>11393.83</v>
      </c>
      <c r="K66" s="125">
        <v>221167.92</v>
      </c>
      <c r="L66" s="46">
        <f t="shared" si="53"/>
        <v>0.74720353033176745</v>
      </c>
      <c r="M66" s="126">
        <f t="shared" si="54"/>
        <v>0.25279646966823255</v>
      </c>
      <c r="N66" s="46">
        <f t="shared" si="49"/>
        <v>3.8493421649939109E-2</v>
      </c>
      <c r="O66" s="127">
        <f t="shared" si="56"/>
        <v>1.3023226876664564E-2</v>
      </c>
      <c r="R66" s="15"/>
      <c r="S66" s="15"/>
      <c r="T66" s="15"/>
      <c r="U66" s="15"/>
      <c r="V66" s="15"/>
      <c r="W66" s="15"/>
      <c r="X66" s="15"/>
      <c r="Y66" s="15"/>
    </row>
    <row r="67" spans="1:25" x14ac:dyDescent="0.25">
      <c r="A67" s="305"/>
      <c r="B67" s="123" t="s">
        <v>34</v>
      </c>
      <c r="C67" s="45" t="s">
        <v>9</v>
      </c>
      <c r="D67" s="43">
        <v>15607.650000000001</v>
      </c>
      <c r="E67" s="42">
        <v>857.53</v>
      </c>
      <c r="F67" s="42">
        <f t="shared" si="51"/>
        <v>16465.18</v>
      </c>
      <c r="G67" s="43">
        <v>221.69999999999996</v>
      </c>
      <c r="H67" s="42">
        <f>I67-G67</f>
        <v>5090.7499999999991</v>
      </c>
      <c r="I67" s="124">
        <v>5312.4499999999989</v>
      </c>
      <c r="J67" s="42">
        <f t="shared" si="52"/>
        <v>21777.629999999997</v>
      </c>
      <c r="K67" s="125">
        <v>422395.03</v>
      </c>
      <c r="L67" s="46">
        <f t="shared" si="53"/>
        <v>0.75605931407595783</v>
      </c>
      <c r="M67" s="126">
        <f t="shared" si="54"/>
        <v>0.24394068592404222</v>
      </c>
      <c r="N67" s="46">
        <f t="shared" si="49"/>
        <v>3.8980524936574182E-2</v>
      </c>
      <c r="O67" s="127">
        <f t="shared" si="56"/>
        <v>1.2576970898544896E-2</v>
      </c>
      <c r="R67" s="15"/>
      <c r="S67" s="15"/>
      <c r="T67" s="15"/>
      <c r="U67" s="15"/>
      <c r="V67" s="15"/>
      <c r="W67" s="15"/>
      <c r="X67" s="15"/>
      <c r="Y67" s="15"/>
    </row>
    <row r="68" spans="1:25" s="64" customFormat="1" ht="12.75" x14ac:dyDescent="0.2">
      <c r="A68" s="305"/>
      <c r="B68" s="263" t="s">
        <v>51</v>
      </c>
      <c r="C68" s="78" t="s">
        <v>52</v>
      </c>
      <c r="D68" s="95">
        <f>SUM(D65:D67)</f>
        <v>32477.740000000005</v>
      </c>
      <c r="E68" s="79">
        <f t="shared" ref="E68:K68" si="63">SUM(E65:E67)</f>
        <v>3240.5599999999995</v>
      </c>
      <c r="F68" s="100">
        <f t="shared" si="63"/>
        <v>35718.300000000003</v>
      </c>
      <c r="G68" s="79">
        <f t="shared" si="63"/>
        <v>1092.3200000000002</v>
      </c>
      <c r="H68" s="79">
        <f>SUM(H65:H67)</f>
        <v>12703.739999999998</v>
      </c>
      <c r="I68" s="100">
        <f>SUM(I65:I67)</f>
        <v>13796.059999999998</v>
      </c>
      <c r="J68" s="95">
        <f t="shared" si="63"/>
        <v>49514.36</v>
      </c>
      <c r="K68" s="105">
        <f t="shared" si="63"/>
        <v>985568.67</v>
      </c>
      <c r="L68" s="80">
        <f>F68/J68</f>
        <v>0.72137254727719402</v>
      </c>
      <c r="M68" s="110">
        <f t="shared" si="54"/>
        <v>0.27862745272280603</v>
      </c>
      <c r="N68" s="80">
        <f>F68/K68</f>
        <v>3.6241310308697212E-2</v>
      </c>
      <c r="O68" s="87">
        <f>I68/K68</f>
        <v>1.3998070778771811E-2</v>
      </c>
      <c r="P68" s="19"/>
      <c r="R68" s="15"/>
      <c r="S68" s="15"/>
      <c r="T68" s="15"/>
      <c r="U68" s="15"/>
      <c r="V68" s="15"/>
      <c r="W68" s="15"/>
      <c r="X68" s="15"/>
      <c r="Y68" s="15"/>
    </row>
    <row r="69" spans="1:25" ht="15.75" thickBot="1" x14ac:dyDescent="0.3">
      <c r="A69" s="306"/>
      <c r="B69" s="311" t="s">
        <v>54</v>
      </c>
      <c r="C69" s="311"/>
      <c r="D69" s="96">
        <f>SUM(D46,D52,D64,D68)</f>
        <v>625591.98</v>
      </c>
      <c r="E69" s="89">
        <f t="shared" ref="E69" si="64">SUM(E46,E52,E64,E68)</f>
        <v>54863.51</v>
      </c>
      <c r="F69" s="89">
        <f t="shared" ref="F69" si="65">SUM(F46,F52,F64,F68)</f>
        <v>680455.49000000011</v>
      </c>
      <c r="G69" s="96">
        <f t="shared" ref="G69:H69" si="66">SUM(G46,G52,G64,G68)</f>
        <v>106608.41999999997</v>
      </c>
      <c r="H69" s="89">
        <f t="shared" si="66"/>
        <v>457901.47000000015</v>
      </c>
      <c r="I69" s="101">
        <f>SUM(I46,I52,I64,I68)</f>
        <v>564509.89000000013</v>
      </c>
      <c r="J69" s="89">
        <f t="shared" ref="J69" si="67">SUM(J46,J52,J64,J68)</f>
        <v>1244965.3800000004</v>
      </c>
      <c r="K69" s="106">
        <f t="shared" ref="K69" si="68">SUM(K46,K52,K64,K68)</f>
        <v>25091927.480000004</v>
      </c>
      <c r="L69" s="90">
        <f t="shared" ref="L69" si="69">F69/J69</f>
        <v>0.54656579285762941</v>
      </c>
      <c r="M69" s="111">
        <f t="shared" si="54"/>
        <v>0.45343420714237048</v>
      </c>
      <c r="N69" s="90">
        <f t="shared" ref="N69" si="70">F69/K69</f>
        <v>2.7118502177338511E-2</v>
      </c>
      <c r="O69" s="91">
        <f t="shared" ref="O69" si="71">I69/K69</f>
        <v>2.2497669437708739E-2</v>
      </c>
      <c r="R69" s="15"/>
      <c r="S69" s="15"/>
      <c r="T69" s="15"/>
      <c r="U69" s="15"/>
      <c r="V69" s="15"/>
      <c r="W69" s="15"/>
      <c r="X69" s="15"/>
      <c r="Y69" s="15"/>
    </row>
    <row r="70" spans="1:25" x14ac:dyDescent="0.25">
      <c r="A70" s="44"/>
      <c r="B70" s="57"/>
      <c r="C70" s="57"/>
      <c r="D70" s="15"/>
      <c r="E70" s="15"/>
      <c r="F70" s="15"/>
      <c r="G70" s="15"/>
      <c r="H70" s="15"/>
      <c r="I70" s="15"/>
      <c r="J70" s="15"/>
      <c r="K70" s="15"/>
      <c r="L70" s="16"/>
      <c r="M70" s="16"/>
      <c r="N70" s="16"/>
      <c r="O70" s="16"/>
      <c r="R70" s="15"/>
      <c r="S70" s="15"/>
      <c r="T70" s="15"/>
      <c r="U70" s="15"/>
      <c r="V70" s="15"/>
      <c r="W70" s="15"/>
      <c r="X70" s="15"/>
      <c r="Y70" s="15"/>
    </row>
    <row r="71" spans="1:25" ht="15.75" thickBot="1" x14ac:dyDescent="0.3">
      <c r="A71" s="44"/>
      <c r="B71" s="57"/>
      <c r="C71" s="57"/>
      <c r="D71" s="15"/>
      <c r="E71" s="15"/>
      <c r="F71" s="15"/>
      <c r="G71" s="15"/>
      <c r="H71" s="15"/>
      <c r="I71" s="15"/>
      <c r="J71" s="15"/>
      <c r="K71" s="15"/>
      <c r="L71" s="16"/>
      <c r="M71" s="16"/>
      <c r="N71" s="16"/>
      <c r="O71" s="16"/>
      <c r="R71" s="15"/>
      <c r="S71" s="15"/>
      <c r="T71" s="15"/>
      <c r="U71" s="15"/>
      <c r="V71" s="15"/>
      <c r="W71" s="15"/>
      <c r="X71" s="15"/>
      <c r="Y71" s="15"/>
    </row>
    <row r="72" spans="1:25" ht="15" customHeight="1" x14ac:dyDescent="0.25">
      <c r="A72" s="307" t="s">
        <v>53</v>
      </c>
      <c r="B72" s="195" t="s">
        <v>45</v>
      </c>
      <c r="C72" s="137" t="s">
        <v>24</v>
      </c>
      <c r="D72" s="138">
        <v>1058488.52</v>
      </c>
      <c r="E72" s="139">
        <v>44498.46</v>
      </c>
      <c r="F72" s="139">
        <f t="shared" ref="F72:F75" si="72">D72+E72</f>
        <v>1102986.98</v>
      </c>
      <c r="G72" s="140">
        <v>77749.359999999899</v>
      </c>
      <c r="H72" s="139">
        <f>I72-G72</f>
        <v>33581.260000000082</v>
      </c>
      <c r="I72" s="141">
        <v>111330.61999999998</v>
      </c>
      <c r="J72" s="139">
        <f t="shared" ref="J72:J75" si="73">I72+F72</f>
        <v>1214317.5999999999</v>
      </c>
      <c r="K72" s="142">
        <v>1789893.65</v>
      </c>
      <c r="L72" s="143">
        <f t="shared" ref="L72:L75" si="74">F72/J72</f>
        <v>0.90831836745181005</v>
      </c>
      <c r="M72" s="144">
        <f t="shared" ref="M72:M75" si="75">I72/J72</f>
        <v>9.168163254819002E-2</v>
      </c>
      <c r="N72" s="143">
        <f t="shared" ref="N72:N75" si="76">F72/K72</f>
        <v>0.61623045592680881</v>
      </c>
      <c r="O72" s="145">
        <f t="shared" ref="O72:O75" si="77">I72/K72</f>
        <v>6.219957258354427E-2</v>
      </c>
      <c r="R72" s="15"/>
      <c r="S72" s="15"/>
      <c r="T72" s="15"/>
      <c r="U72" s="15"/>
      <c r="V72" s="15"/>
      <c r="W72" s="15"/>
      <c r="X72" s="15"/>
      <c r="Y72" s="15"/>
    </row>
    <row r="73" spans="1:25" ht="15" customHeight="1" x14ac:dyDescent="0.25">
      <c r="A73" s="308"/>
      <c r="B73" s="196" t="s">
        <v>44</v>
      </c>
      <c r="C73" s="146" t="s">
        <v>22</v>
      </c>
      <c r="D73" s="147">
        <v>276379.02</v>
      </c>
      <c r="E73" s="148">
        <v>47370.69</v>
      </c>
      <c r="F73" s="148">
        <f t="shared" si="72"/>
        <v>323749.71000000002</v>
      </c>
      <c r="G73" s="149">
        <v>30341.319999999978</v>
      </c>
      <c r="H73" s="148">
        <f>I73-G73</f>
        <v>13032.120000000024</v>
      </c>
      <c r="I73" s="150">
        <v>43373.440000000002</v>
      </c>
      <c r="J73" s="148">
        <f t="shared" si="73"/>
        <v>367123.15</v>
      </c>
      <c r="K73" s="151">
        <v>678273.06</v>
      </c>
      <c r="L73" s="152">
        <f t="shared" si="74"/>
        <v>0.88185588405416548</v>
      </c>
      <c r="M73" s="153">
        <f t="shared" si="75"/>
        <v>0.11814411594583453</v>
      </c>
      <c r="N73" s="152">
        <f t="shared" si="76"/>
        <v>0.4773147115705878</v>
      </c>
      <c r="O73" s="154">
        <f t="shared" si="77"/>
        <v>6.3946871190785612E-2</v>
      </c>
      <c r="R73" s="15"/>
      <c r="S73" s="15"/>
      <c r="T73" s="15"/>
      <c r="U73" s="15"/>
      <c r="V73" s="15"/>
      <c r="W73" s="15"/>
      <c r="X73" s="15"/>
      <c r="Y73" s="15"/>
    </row>
    <row r="74" spans="1:25" ht="15" customHeight="1" x14ac:dyDescent="0.25">
      <c r="A74" s="308"/>
      <c r="B74" s="196" t="s">
        <v>43</v>
      </c>
      <c r="C74" s="146" t="s">
        <v>20</v>
      </c>
      <c r="D74" s="147">
        <v>156745.01999999996</v>
      </c>
      <c r="E74" s="148">
        <v>15673.539999999997</v>
      </c>
      <c r="F74" s="148">
        <f t="shared" si="72"/>
        <v>172418.55999999997</v>
      </c>
      <c r="G74" s="149">
        <v>4148.7900000000009</v>
      </c>
      <c r="H74" s="148">
        <f>I74-G74</f>
        <v>15896.109999999997</v>
      </c>
      <c r="I74" s="150">
        <v>20044.899999999998</v>
      </c>
      <c r="J74" s="148">
        <f t="shared" si="73"/>
        <v>192463.45999999996</v>
      </c>
      <c r="K74" s="151">
        <v>600185.59</v>
      </c>
      <c r="L74" s="152">
        <f t="shared" si="74"/>
        <v>0.89585087995404422</v>
      </c>
      <c r="M74" s="153">
        <f t="shared" si="75"/>
        <v>0.10414912004595575</v>
      </c>
      <c r="N74" s="152">
        <f t="shared" si="76"/>
        <v>0.287275407595174</v>
      </c>
      <c r="O74" s="154">
        <f t="shared" si="77"/>
        <v>3.3397836159311987E-2</v>
      </c>
      <c r="R74" s="15"/>
      <c r="S74" s="15"/>
      <c r="T74" s="15"/>
      <c r="U74" s="15"/>
      <c r="V74" s="15"/>
      <c r="W74" s="15"/>
      <c r="X74" s="15"/>
      <c r="Y74" s="15"/>
    </row>
    <row r="75" spans="1:25" ht="15" customHeight="1" x14ac:dyDescent="0.25">
      <c r="A75" s="308"/>
      <c r="B75" s="197" t="s">
        <v>40</v>
      </c>
      <c r="C75" s="155" t="s">
        <v>16</v>
      </c>
      <c r="D75" s="156">
        <v>68162.570000000007</v>
      </c>
      <c r="E75" s="157">
        <v>284.27</v>
      </c>
      <c r="F75" s="157">
        <f t="shared" si="72"/>
        <v>68446.840000000011</v>
      </c>
      <c r="G75" s="158">
        <v>57.28</v>
      </c>
      <c r="H75" s="157">
        <f>I75-G75</f>
        <v>11803.589999999998</v>
      </c>
      <c r="I75" s="159">
        <v>11860.869999999999</v>
      </c>
      <c r="J75" s="157">
        <f t="shared" si="73"/>
        <v>80307.710000000006</v>
      </c>
      <c r="K75" s="160">
        <v>118845.81000000001</v>
      </c>
      <c r="L75" s="161">
        <f t="shared" si="74"/>
        <v>0.85230720686718631</v>
      </c>
      <c r="M75" s="162">
        <f t="shared" si="75"/>
        <v>0.14769279313281375</v>
      </c>
      <c r="N75" s="161">
        <f t="shared" si="76"/>
        <v>0.5759297698421173</v>
      </c>
      <c r="O75" s="163">
        <f t="shared" si="77"/>
        <v>9.9800489390412653E-2</v>
      </c>
      <c r="R75" s="15"/>
      <c r="S75" s="15"/>
      <c r="T75" s="15"/>
      <c r="U75" s="15"/>
      <c r="V75" s="15"/>
      <c r="W75" s="15"/>
      <c r="X75" s="15"/>
      <c r="Y75" s="15"/>
    </row>
    <row r="76" spans="1:25" x14ac:dyDescent="0.25">
      <c r="A76" s="309"/>
      <c r="B76" s="164" t="s">
        <v>46</v>
      </c>
      <c r="C76" s="128" t="s">
        <v>47</v>
      </c>
      <c r="D76" s="129">
        <f t="shared" ref="D76:K76" si="78">SUM(D72:D75)</f>
        <v>1559775.1300000001</v>
      </c>
      <c r="E76" s="130">
        <f t="shared" si="78"/>
        <v>107826.95999999999</v>
      </c>
      <c r="F76" s="130">
        <f t="shared" si="78"/>
        <v>1667602.09</v>
      </c>
      <c r="G76" s="131">
        <f t="shared" si="78"/>
        <v>112296.74999999988</v>
      </c>
      <c r="H76" s="130">
        <f>SUM(H72:H75)</f>
        <v>74313.080000000104</v>
      </c>
      <c r="I76" s="132">
        <f t="shared" si="78"/>
        <v>186609.83</v>
      </c>
      <c r="J76" s="130">
        <f t="shared" si="78"/>
        <v>1854211.92</v>
      </c>
      <c r="K76" s="133">
        <f t="shared" si="78"/>
        <v>3187198.11</v>
      </c>
      <c r="L76" s="134">
        <f t="shared" si="53"/>
        <v>0.89935895245458253</v>
      </c>
      <c r="M76" s="135">
        <f t="shared" si="54"/>
        <v>0.10064104754541757</v>
      </c>
      <c r="N76" s="134">
        <f t="shared" si="49"/>
        <v>0.52321883750113052</v>
      </c>
      <c r="O76" s="136">
        <f t="shared" si="56"/>
        <v>5.854980567869375E-2</v>
      </c>
      <c r="R76" s="15"/>
      <c r="S76" s="15"/>
      <c r="T76" s="15"/>
      <c r="U76" s="15"/>
      <c r="V76" s="15"/>
      <c r="W76" s="15"/>
      <c r="X76" s="15"/>
      <c r="Y76" s="15"/>
    </row>
    <row r="77" spans="1:25" ht="15.75" thickBot="1" x14ac:dyDescent="0.3">
      <c r="A77" s="302" t="s">
        <v>70</v>
      </c>
      <c r="B77" s="303"/>
      <c r="C77" s="303"/>
      <c r="D77" s="88">
        <f t="shared" ref="D77:K77" si="79">D76+D69</f>
        <v>2185367.1100000003</v>
      </c>
      <c r="E77" s="89">
        <f t="shared" si="79"/>
        <v>162690.47</v>
      </c>
      <c r="F77" s="89">
        <f t="shared" si="79"/>
        <v>2348057.58</v>
      </c>
      <c r="G77" s="96">
        <f t="shared" si="79"/>
        <v>218905.16999999987</v>
      </c>
      <c r="H77" s="89">
        <f>H76+H69</f>
        <v>532214.55000000028</v>
      </c>
      <c r="I77" s="101">
        <f t="shared" si="79"/>
        <v>751119.72000000009</v>
      </c>
      <c r="J77" s="89">
        <f t="shared" si="79"/>
        <v>3099177.3000000003</v>
      </c>
      <c r="K77" s="106">
        <f t="shared" si="79"/>
        <v>28279125.590000004</v>
      </c>
      <c r="L77" s="90">
        <f t="shared" si="53"/>
        <v>0.75763899664598078</v>
      </c>
      <c r="M77" s="111">
        <f t="shared" si="54"/>
        <v>0.24236100335401914</v>
      </c>
      <c r="N77" s="90">
        <f t="shared" si="49"/>
        <v>8.3031477494845685E-2</v>
      </c>
      <c r="O77" s="91">
        <f t="shared" si="56"/>
        <v>2.6560924509830292E-2</v>
      </c>
      <c r="R77" s="15"/>
      <c r="S77" s="15"/>
      <c r="T77" s="15"/>
      <c r="U77" s="15"/>
      <c r="V77" s="15"/>
      <c r="W77" s="15"/>
      <c r="X77" s="15"/>
      <c r="Y77" s="15"/>
    </row>
    <row r="78" spans="1:25" x14ac:dyDescent="0.25">
      <c r="A78" s="5"/>
      <c r="B78" s="58"/>
      <c r="C78" s="5"/>
      <c r="D78" s="5"/>
      <c r="E78" s="5"/>
      <c r="F78" s="6"/>
      <c r="G78" s="6"/>
      <c r="H78" s="6"/>
      <c r="I78" s="6"/>
      <c r="J78" s="6"/>
      <c r="K78" s="6"/>
      <c r="L78" s="17"/>
      <c r="M78" s="17"/>
      <c r="N78" s="17"/>
      <c r="O78" s="17"/>
    </row>
    <row r="79" spans="1:25" x14ac:dyDescent="0.25">
      <c r="F79" s="280"/>
      <c r="G79" s="280"/>
      <c r="H79" s="280"/>
      <c r="I79" s="280"/>
      <c r="J79" s="280"/>
    </row>
    <row r="80" spans="1:25" x14ac:dyDescent="0.25">
      <c r="F80" s="280"/>
      <c r="G80" s="280"/>
      <c r="H80" s="280"/>
      <c r="I80" s="280"/>
      <c r="J80" s="280"/>
    </row>
    <row r="81" spans="6:10" x14ac:dyDescent="0.25">
      <c r="F81" s="280"/>
      <c r="G81" s="280"/>
      <c r="H81" s="280"/>
      <c r="I81" s="280"/>
      <c r="J81" s="280"/>
    </row>
  </sheetData>
  <mergeCells count="28">
    <mergeCell ref="A1:O1"/>
    <mergeCell ref="A41:O41"/>
    <mergeCell ref="G2:I2"/>
    <mergeCell ref="G42:I42"/>
    <mergeCell ref="D2:F2"/>
    <mergeCell ref="D42:F42"/>
    <mergeCell ref="O42:O43"/>
    <mergeCell ref="M42:M43"/>
    <mergeCell ref="N42:N43"/>
    <mergeCell ref="J2:J3"/>
    <mergeCell ref="K2:K3"/>
    <mergeCell ref="N2:N3"/>
    <mergeCell ref="O2:O3"/>
    <mergeCell ref="L2:L3"/>
    <mergeCell ref="M2:M3"/>
    <mergeCell ref="B29:C29"/>
    <mergeCell ref="K42:K43"/>
    <mergeCell ref="L42:L43"/>
    <mergeCell ref="J42:J43"/>
    <mergeCell ref="A44:A69"/>
    <mergeCell ref="B42:C43"/>
    <mergeCell ref="A37:C37"/>
    <mergeCell ref="A4:A29"/>
    <mergeCell ref="A32:A36"/>
    <mergeCell ref="B2:C3"/>
    <mergeCell ref="A77:C77"/>
    <mergeCell ref="A72:A76"/>
    <mergeCell ref="B69:C6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topLeftCell="A34" zoomScale="80" zoomScaleNormal="80" workbookViewId="0">
      <selection activeCell="O69" sqref="O69"/>
    </sheetView>
  </sheetViews>
  <sheetFormatPr defaultRowHeight="15" x14ac:dyDescent="0.25"/>
  <cols>
    <col min="1" max="1" width="11.28515625" style="60" customWidth="1"/>
    <col min="2" max="2" width="8.42578125" style="62" customWidth="1"/>
    <col min="3" max="3" width="26.85546875" style="60" customWidth="1"/>
    <col min="4" max="4" width="8.28515625" style="60" customWidth="1"/>
    <col min="5" max="5" width="9.7109375" style="60" customWidth="1"/>
    <col min="6" max="6" width="6.5703125" style="60" bestFit="1" customWidth="1"/>
    <col min="7" max="7" width="8.5703125" style="60" bestFit="1" customWidth="1"/>
    <col min="8" max="8" width="14" style="60" customWidth="1"/>
    <col min="9" max="10" width="10.7109375" style="60" customWidth="1"/>
    <col min="11" max="11" width="15.7109375" style="60" customWidth="1"/>
    <col min="12" max="12" width="9.5703125" style="60" bestFit="1" customWidth="1"/>
    <col min="13" max="13" width="16.28515625" style="60" customWidth="1"/>
    <col min="14" max="14" width="20.5703125" style="60" customWidth="1"/>
    <col min="15" max="15" width="18.42578125" style="60" customWidth="1"/>
  </cols>
  <sheetData>
    <row r="1" spans="1:31" s="3" customFormat="1" ht="24.75" customHeight="1" x14ac:dyDescent="0.25">
      <c r="A1" s="316" t="s">
        <v>109</v>
      </c>
      <c r="B1" s="317"/>
      <c r="C1" s="317"/>
      <c r="D1" s="317"/>
      <c r="E1" s="317"/>
      <c r="F1" s="317"/>
      <c r="G1" s="317"/>
      <c r="H1" s="317"/>
      <c r="I1" s="317"/>
      <c r="J1" s="317"/>
      <c r="K1" s="317"/>
      <c r="L1" s="317"/>
      <c r="M1" s="317"/>
      <c r="N1" s="317"/>
      <c r="O1" s="318"/>
    </row>
    <row r="2" spans="1:31" s="35" customFormat="1" ht="20.25" customHeight="1" x14ac:dyDescent="0.2">
      <c r="A2" s="193"/>
      <c r="B2" s="312" t="s">
        <v>140</v>
      </c>
      <c r="C2" s="312"/>
      <c r="D2" s="310" t="s">
        <v>92</v>
      </c>
      <c r="E2" s="310"/>
      <c r="F2" s="310"/>
      <c r="G2" s="310"/>
      <c r="H2" s="310"/>
      <c r="I2" s="310"/>
      <c r="J2" s="310"/>
      <c r="K2" s="310"/>
      <c r="L2" s="312" t="s">
        <v>97</v>
      </c>
      <c r="M2" s="312" t="s">
        <v>98</v>
      </c>
      <c r="N2" s="312" t="s">
        <v>68</v>
      </c>
      <c r="O2" s="319" t="s">
        <v>56</v>
      </c>
    </row>
    <row r="3" spans="1:31" s="59" customFormat="1" ht="56.25" customHeight="1" thickBot="1" x14ac:dyDescent="0.25">
      <c r="A3" s="192"/>
      <c r="B3" s="313"/>
      <c r="C3" s="313"/>
      <c r="D3" s="54" t="s">
        <v>60</v>
      </c>
      <c r="E3" s="54" t="s">
        <v>61</v>
      </c>
      <c r="F3" s="54" t="s">
        <v>62</v>
      </c>
      <c r="G3" s="54" t="s">
        <v>63</v>
      </c>
      <c r="H3" s="54" t="s">
        <v>64</v>
      </c>
      <c r="I3" s="54" t="s">
        <v>65</v>
      </c>
      <c r="J3" s="54" t="s">
        <v>66</v>
      </c>
      <c r="K3" s="54" t="s">
        <v>67</v>
      </c>
      <c r="L3" s="313"/>
      <c r="M3" s="313"/>
      <c r="N3" s="313"/>
      <c r="O3" s="320"/>
      <c r="AB3" s="172"/>
      <c r="AE3" s="172"/>
    </row>
    <row r="4" spans="1:31" s="44" customFormat="1" ht="12.75" x14ac:dyDescent="0.2">
      <c r="A4" s="304" t="s">
        <v>54</v>
      </c>
      <c r="B4" s="114" t="s">
        <v>45</v>
      </c>
      <c r="C4" s="115" t="s">
        <v>23</v>
      </c>
      <c r="D4" s="116">
        <v>360.68</v>
      </c>
      <c r="E4" s="117">
        <v>91382.18</v>
      </c>
      <c r="F4" s="117"/>
      <c r="G4" s="117">
        <v>2141.86</v>
      </c>
      <c r="H4" s="118">
        <f>SUM(D4:G4)</f>
        <v>93884.719999999987</v>
      </c>
      <c r="I4" s="117">
        <v>93.96</v>
      </c>
      <c r="J4" s="117">
        <v>35566.000000000007</v>
      </c>
      <c r="K4" s="117">
        <f>H4+I4+J4</f>
        <v>129544.68</v>
      </c>
      <c r="L4" s="119">
        <v>5146.2899999999991</v>
      </c>
      <c r="M4" s="119">
        <f>K4+L4</f>
        <v>134690.97</v>
      </c>
      <c r="N4" s="117">
        <v>3401716.0633</v>
      </c>
      <c r="O4" s="122">
        <f t="shared" ref="O4:O14" si="0">M4/N4</f>
        <v>3.9595006606558597E-2</v>
      </c>
      <c r="U4" s="15"/>
      <c r="X4" s="15"/>
      <c r="AB4" s="15"/>
      <c r="AE4" s="15"/>
    </row>
    <row r="5" spans="1:31" s="44" customFormat="1" ht="12.75" x14ac:dyDescent="0.2">
      <c r="A5" s="305"/>
      <c r="B5" s="123" t="s">
        <v>44</v>
      </c>
      <c r="C5" s="45" t="s">
        <v>21</v>
      </c>
      <c r="D5" s="43">
        <v>958.6</v>
      </c>
      <c r="E5" s="42">
        <v>34708.120000000003</v>
      </c>
      <c r="F5" s="42">
        <v>1.6</v>
      </c>
      <c r="G5" s="42">
        <v>1909.579999999999</v>
      </c>
      <c r="H5" s="124">
        <f>SUM(D5:G5)</f>
        <v>37577.9</v>
      </c>
      <c r="I5" s="42">
        <v>186.42</v>
      </c>
      <c r="J5" s="42">
        <v>14717.91</v>
      </c>
      <c r="K5" s="42">
        <f>H5+I5+J5</f>
        <v>52482.229999999996</v>
      </c>
      <c r="L5" s="125">
        <v>4249.16</v>
      </c>
      <c r="M5" s="125">
        <f>K5+L5</f>
        <v>56731.39</v>
      </c>
      <c r="N5" s="42">
        <v>2857184.9196000001</v>
      </c>
      <c r="O5" s="127">
        <f t="shared" si="0"/>
        <v>1.9855694187249973E-2</v>
      </c>
      <c r="U5" s="15"/>
      <c r="X5" s="15"/>
      <c r="AB5" s="15"/>
      <c r="AE5" s="15"/>
    </row>
    <row r="6" spans="1:31" s="44" customFormat="1" ht="12.75" x14ac:dyDescent="0.2">
      <c r="A6" s="305"/>
      <c r="B6" s="259" t="s">
        <v>48</v>
      </c>
      <c r="C6" s="69" t="s">
        <v>87</v>
      </c>
      <c r="D6" s="92">
        <f>SUM(D4:D5)</f>
        <v>1319.28</v>
      </c>
      <c r="E6" s="70">
        <f t="shared" ref="E6:N6" si="1">SUM(E4:E5)</f>
        <v>126090.29999999999</v>
      </c>
      <c r="F6" s="70">
        <f t="shared" si="1"/>
        <v>1.6</v>
      </c>
      <c r="G6" s="70">
        <f t="shared" si="1"/>
        <v>4051.4399999999991</v>
      </c>
      <c r="H6" s="97">
        <f t="shared" si="1"/>
        <v>131462.62</v>
      </c>
      <c r="I6" s="70">
        <f t="shared" si="1"/>
        <v>280.38</v>
      </c>
      <c r="J6" s="70">
        <f t="shared" si="1"/>
        <v>50283.91</v>
      </c>
      <c r="K6" s="70">
        <f t="shared" si="1"/>
        <v>182026.90999999997</v>
      </c>
      <c r="L6" s="102">
        <f t="shared" si="1"/>
        <v>9395.4499999999989</v>
      </c>
      <c r="M6" s="102">
        <f t="shared" si="1"/>
        <v>191422.36</v>
      </c>
      <c r="N6" s="70">
        <f t="shared" si="1"/>
        <v>6258900.9829000002</v>
      </c>
      <c r="O6" s="82">
        <f t="shared" si="0"/>
        <v>3.058402114412526E-2</v>
      </c>
      <c r="U6" s="15"/>
      <c r="X6" s="15"/>
      <c r="AB6" s="15"/>
      <c r="AE6" s="15"/>
    </row>
    <row r="7" spans="1:31" s="44" customFormat="1" ht="12.75" x14ac:dyDescent="0.2">
      <c r="A7" s="305"/>
      <c r="B7" s="123" t="s">
        <v>43</v>
      </c>
      <c r="C7" s="45" t="s">
        <v>19</v>
      </c>
      <c r="D7" s="43">
        <v>147.33999999999997</v>
      </c>
      <c r="E7" s="42">
        <v>23592.66</v>
      </c>
      <c r="F7" s="42"/>
      <c r="G7" s="42">
        <v>1605.5799999999995</v>
      </c>
      <c r="H7" s="124">
        <f>SUM(D7:G7)</f>
        <v>25345.579999999998</v>
      </c>
      <c r="I7" s="42">
        <v>169.08</v>
      </c>
      <c r="J7" s="42">
        <v>3840.5600000000004</v>
      </c>
      <c r="K7" s="42">
        <f>H7+I7+J7</f>
        <v>29355.22</v>
      </c>
      <c r="L7" s="125">
        <v>7979.0400000000018</v>
      </c>
      <c r="M7" s="125">
        <f>K7+L7</f>
        <v>37334.26</v>
      </c>
      <c r="N7" s="42">
        <v>2335037.2631999999</v>
      </c>
      <c r="O7" s="127">
        <f t="shared" si="0"/>
        <v>1.5988721288685601E-2</v>
      </c>
      <c r="U7" s="15"/>
      <c r="X7" s="15"/>
      <c r="AB7" s="15"/>
      <c r="AE7" s="15"/>
    </row>
    <row r="8" spans="1:31" s="44" customFormat="1" ht="12.75" x14ac:dyDescent="0.2">
      <c r="A8" s="305"/>
      <c r="B8" s="123" t="s">
        <v>42</v>
      </c>
      <c r="C8" s="45" t="s">
        <v>18</v>
      </c>
      <c r="D8" s="43">
        <v>1773.7999999999997</v>
      </c>
      <c r="E8" s="42">
        <v>19810.829999999998</v>
      </c>
      <c r="F8" s="42"/>
      <c r="G8" s="42">
        <v>984.87999999999988</v>
      </c>
      <c r="H8" s="124">
        <f>SUM(D8:G8)</f>
        <v>22569.51</v>
      </c>
      <c r="I8" s="42">
        <v>40.730000000000004</v>
      </c>
      <c r="J8" s="42">
        <v>1259.04</v>
      </c>
      <c r="K8" s="42">
        <f>H8+I8+J8</f>
        <v>23869.279999999999</v>
      </c>
      <c r="L8" s="125">
        <v>766.62</v>
      </c>
      <c r="M8" s="125">
        <f>K8+L8</f>
        <v>24635.899999999998</v>
      </c>
      <c r="N8" s="42">
        <v>1672455.2811</v>
      </c>
      <c r="O8" s="127">
        <f t="shared" si="0"/>
        <v>1.4730378909621178E-2</v>
      </c>
      <c r="U8" s="15"/>
      <c r="X8" s="15"/>
      <c r="AB8" s="15"/>
      <c r="AE8" s="15"/>
    </row>
    <row r="9" spans="1:31" s="44" customFormat="1" ht="12.75" x14ac:dyDescent="0.2">
      <c r="A9" s="305"/>
      <c r="B9" s="123" t="s">
        <v>41</v>
      </c>
      <c r="C9" s="45" t="s">
        <v>17</v>
      </c>
      <c r="D9" s="43">
        <v>2286.4600000000005</v>
      </c>
      <c r="E9" s="42">
        <v>15644.36</v>
      </c>
      <c r="F9" s="42">
        <v>0.44999999999999996</v>
      </c>
      <c r="G9" s="42">
        <v>1330.46</v>
      </c>
      <c r="H9" s="124">
        <f>SUM(D9:G9)</f>
        <v>19261.73</v>
      </c>
      <c r="I9" s="42">
        <v>84.7</v>
      </c>
      <c r="J9" s="42">
        <v>6116.35</v>
      </c>
      <c r="K9" s="42">
        <f>H9+I9+J9</f>
        <v>25462.78</v>
      </c>
      <c r="L9" s="125">
        <v>2346.9199999999996</v>
      </c>
      <c r="M9" s="125">
        <f>K9+L9</f>
        <v>27809.699999999997</v>
      </c>
      <c r="N9" s="42">
        <v>1508796.7821</v>
      </c>
      <c r="O9" s="127">
        <f t="shared" si="0"/>
        <v>1.8431706860677032E-2</v>
      </c>
      <c r="U9" s="15"/>
      <c r="X9" s="15"/>
      <c r="AB9" s="15"/>
      <c r="AE9" s="15"/>
    </row>
    <row r="10" spans="1:31" s="44" customFormat="1" ht="12.75" x14ac:dyDescent="0.2">
      <c r="A10" s="305"/>
      <c r="B10" s="123" t="s">
        <v>40</v>
      </c>
      <c r="C10" s="45" t="s">
        <v>15</v>
      </c>
      <c r="D10" s="43">
        <v>1088.4100000000001</v>
      </c>
      <c r="E10" s="42">
        <v>43863.659999999996</v>
      </c>
      <c r="F10" s="42">
        <v>1.6600000000000001</v>
      </c>
      <c r="G10" s="42">
        <v>2468.0800000000008</v>
      </c>
      <c r="H10" s="124">
        <f>SUM(D10:G10)</f>
        <v>47421.810000000005</v>
      </c>
      <c r="I10" s="42">
        <v>824.71</v>
      </c>
      <c r="J10" s="42">
        <v>13207.370000000003</v>
      </c>
      <c r="K10" s="42">
        <f>H10+I10+J10</f>
        <v>61453.890000000007</v>
      </c>
      <c r="L10" s="125">
        <v>3872.76</v>
      </c>
      <c r="M10" s="125">
        <f>K10+L10</f>
        <v>65326.650000000009</v>
      </c>
      <c r="N10" s="42">
        <v>1920152.3587</v>
      </c>
      <c r="O10" s="127">
        <f t="shared" si="0"/>
        <v>3.4021597142545545E-2</v>
      </c>
      <c r="U10" s="15"/>
      <c r="X10" s="15"/>
      <c r="AB10" s="15"/>
      <c r="AE10" s="15"/>
    </row>
    <row r="11" spans="1:31" s="44" customFormat="1" ht="12.75" x14ac:dyDescent="0.2">
      <c r="A11" s="305"/>
      <c r="B11" s="123" t="s">
        <v>37</v>
      </c>
      <c r="C11" s="45" t="s">
        <v>12</v>
      </c>
      <c r="D11" s="43"/>
      <c r="E11" s="42">
        <v>14677.169999999998</v>
      </c>
      <c r="F11" s="42">
        <v>4.22</v>
      </c>
      <c r="G11" s="42">
        <v>2049.0699999999988</v>
      </c>
      <c r="H11" s="124">
        <f>SUM(D11:G11)</f>
        <v>16730.459999999995</v>
      </c>
      <c r="I11" s="42">
        <v>126.68</v>
      </c>
      <c r="J11" s="42">
        <v>7309.5800000000017</v>
      </c>
      <c r="K11" s="42">
        <f>H11+I11+J11</f>
        <v>24166.719999999998</v>
      </c>
      <c r="L11" s="125">
        <v>2892.9099999999989</v>
      </c>
      <c r="M11" s="125">
        <f>K11+L11</f>
        <v>27059.629999999997</v>
      </c>
      <c r="N11" s="42">
        <v>1318463.2393</v>
      </c>
      <c r="O11" s="127">
        <f t="shared" si="0"/>
        <v>2.0523613547516521E-2</v>
      </c>
      <c r="U11" s="15"/>
      <c r="X11" s="15"/>
      <c r="AB11" s="15"/>
      <c r="AE11" s="15"/>
    </row>
    <row r="12" spans="1:31" s="44" customFormat="1" ht="12.75" x14ac:dyDescent="0.2">
      <c r="A12" s="305"/>
      <c r="B12" s="260" t="s">
        <v>49</v>
      </c>
      <c r="C12" s="72" t="s">
        <v>88</v>
      </c>
      <c r="D12" s="93">
        <f>SUM(D7:D11)</f>
        <v>5296.01</v>
      </c>
      <c r="E12" s="73">
        <f t="shared" ref="E12:N12" si="2">SUM(E7:E11)</f>
        <v>117588.68</v>
      </c>
      <c r="F12" s="73">
        <f t="shared" si="2"/>
        <v>6.33</v>
      </c>
      <c r="G12" s="73">
        <f t="shared" si="2"/>
        <v>8438.07</v>
      </c>
      <c r="H12" s="98">
        <f t="shared" si="2"/>
        <v>131329.09</v>
      </c>
      <c r="I12" s="73">
        <f t="shared" si="2"/>
        <v>1245.9000000000001</v>
      </c>
      <c r="J12" s="73">
        <f t="shared" si="2"/>
        <v>31732.900000000005</v>
      </c>
      <c r="K12" s="73">
        <f t="shared" si="2"/>
        <v>164307.89000000001</v>
      </c>
      <c r="L12" s="103">
        <f t="shared" si="2"/>
        <v>17858.25</v>
      </c>
      <c r="M12" s="103">
        <f t="shared" si="2"/>
        <v>182166.14</v>
      </c>
      <c r="N12" s="73">
        <f t="shared" si="2"/>
        <v>8754904.9243999999</v>
      </c>
      <c r="O12" s="84">
        <f t="shared" si="0"/>
        <v>2.0807323617221853E-2</v>
      </c>
      <c r="U12" s="15"/>
      <c r="X12" s="15"/>
      <c r="AB12" s="15"/>
      <c r="AE12" s="15"/>
    </row>
    <row r="13" spans="1:31" s="44" customFormat="1" ht="12.75" x14ac:dyDescent="0.2">
      <c r="A13" s="305"/>
      <c r="B13" s="123" t="s">
        <v>38</v>
      </c>
      <c r="C13" s="45" t="s">
        <v>13</v>
      </c>
      <c r="D13" s="43">
        <v>842.48</v>
      </c>
      <c r="E13" s="42">
        <v>15238.220000000003</v>
      </c>
      <c r="F13" s="42"/>
      <c r="G13" s="42">
        <v>728.46999999999991</v>
      </c>
      <c r="H13" s="124">
        <f>SUM(D13:G13)</f>
        <v>16809.170000000002</v>
      </c>
      <c r="I13" s="42">
        <v>2.21</v>
      </c>
      <c r="J13" s="42">
        <v>3248.21</v>
      </c>
      <c r="K13" s="42">
        <f>H13+I13+J13</f>
        <v>20059.59</v>
      </c>
      <c r="L13" s="125">
        <v>207.45000000000002</v>
      </c>
      <c r="M13" s="125">
        <f>K13+L13</f>
        <v>20267.04</v>
      </c>
      <c r="N13" s="42">
        <v>599931.26859999995</v>
      </c>
      <c r="O13" s="127">
        <f t="shared" si="0"/>
        <v>3.3782269837835222E-2</v>
      </c>
      <c r="U13" s="15"/>
      <c r="X13" s="15"/>
      <c r="AB13" s="15"/>
      <c r="AE13" s="15"/>
    </row>
    <row r="14" spans="1:31" s="44" customFormat="1" ht="12.75" x14ac:dyDescent="0.2">
      <c r="A14" s="305"/>
      <c r="B14" s="123" t="s">
        <v>39</v>
      </c>
      <c r="C14" s="45" t="s">
        <v>14</v>
      </c>
      <c r="D14" s="43">
        <v>640.4000000000002</v>
      </c>
      <c r="E14" s="42">
        <v>11169.23</v>
      </c>
      <c r="F14" s="42">
        <v>0.01</v>
      </c>
      <c r="G14" s="42">
        <v>444.79999999999984</v>
      </c>
      <c r="H14" s="124">
        <f>SUM(D14:G14)</f>
        <v>12254.439999999999</v>
      </c>
      <c r="I14" s="42">
        <v>4.07</v>
      </c>
      <c r="J14" s="42">
        <v>4368.29</v>
      </c>
      <c r="K14" s="42">
        <f>H14+I14+J14</f>
        <v>16626.8</v>
      </c>
      <c r="L14" s="125">
        <v>230.77</v>
      </c>
      <c r="M14" s="125">
        <f>K14+L14</f>
        <v>16857.57</v>
      </c>
      <c r="N14" s="42">
        <v>315444.5759</v>
      </c>
      <c r="O14" s="127">
        <f t="shared" si="0"/>
        <v>5.3440671635907495E-2</v>
      </c>
      <c r="U14" s="15"/>
      <c r="X14" s="15"/>
      <c r="AB14" s="15"/>
      <c r="AE14" s="15"/>
    </row>
    <row r="15" spans="1:31" s="44" customFormat="1" ht="12.75" x14ac:dyDescent="0.2">
      <c r="A15" s="305"/>
      <c r="B15" s="123" t="s">
        <v>26</v>
      </c>
      <c r="C15" s="45" t="s">
        <v>1</v>
      </c>
      <c r="D15" s="43">
        <v>1919.4399999999998</v>
      </c>
      <c r="E15" s="42">
        <v>13672.510000000004</v>
      </c>
      <c r="F15" s="42"/>
      <c r="G15" s="42">
        <v>794.88999999999987</v>
      </c>
      <c r="H15" s="124">
        <f t="shared" ref="H15:H27" si="3">SUM(D15:G15)</f>
        <v>16386.840000000004</v>
      </c>
      <c r="I15" s="42">
        <v>82.27000000000001</v>
      </c>
      <c r="J15" s="42">
        <v>3364.3299999999995</v>
      </c>
      <c r="K15" s="42">
        <f t="shared" ref="K15:K35" si="4">H15+I15+J15</f>
        <v>19833.440000000002</v>
      </c>
      <c r="L15" s="125">
        <v>2112.0500000000006</v>
      </c>
      <c r="M15" s="125">
        <f t="shared" ref="M15:M35" si="5">K15+L15</f>
        <v>21945.49</v>
      </c>
      <c r="N15" s="42">
        <v>503190.87969999999</v>
      </c>
      <c r="O15" s="127">
        <f t="shared" ref="O15:O37" si="6">M15/N15</f>
        <v>4.3612654531981578E-2</v>
      </c>
      <c r="U15" s="15"/>
      <c r="X15" s="15"/>
      <c r="AB15" s="15"/>
      <c r="AE15" s="15"/>
    </row>
    <row r="16" spans="1:31" s="44" customFormat="1" ht="12.75" customHeight="1" x14ac:dyDescent="0.2">
      <c r="A16" s="305"/>
      <c r="B16" s="123" t="s">
        <v>25</v>
      </c>
      <c r="C16" s="45" t="s">
        <v>0</v>
      </c>
      <c r="D16" s="43">
        <v>1612.01</v>
      </c>
      <c r="E16" s="42">
        <v>16625.969999999998</v>
      </c>
      <c r="F16" s="42">
        <v>5.5400000000000009</v>
      </c>
      <c r="G16" s="42">
        <v>992.56999999999982</v>
      </c>
      <c r="H16" s="124">
        <f>SUM(D16:G16)</f>
        <v>19236.089999999997</v>
      </c>
      <c r="I16" s="42">
        <v>10.540000000000001</v>
      </c>
      <c r="J16" s="42">
        <v>1106.6299999999999</v>
      </c>
      <c r="K16" s="42">
        <f>H16+I16+J16</f>
        <v>20353.259999999998</v>
      </c>
      <c r="L16" s="125">
        <v>1727.3599999999997</v>
      </c>
      <c r="M16" s="125">
        <f>K16+L16</f>
        <v>22080.62</v>
      </c>
      <c r="N16" s="42">
        <v>291065.58319999999</v>
      </c>
      <c r="O16" s="127">
        <f>M16/N16</f>
        <v>7.5861322239626439E-2</v>
      </c>
      <c r="U16" s="15"/>
      <c r="X16" s="15"/>
      <c r="AB16" s="15"/>
      <c r="AE16" s="15"/>
    </row>
    <row r="17" spans="1:31" s="44" customFormat="1" ht="12.75" x14ac:dyDescent="0.2">
      <c r="A17" s="305"/>
      <c r="B17" s="123" t="s">
        <v>27</v>
      </c>
      <c r="C17" s="45" t="s">
        <v>2</v>
      </c>
      <c r="D17" s="43"/>
      <c r="E17" s="42">
        <v>6763.3400000000011</v>
      </c>
      <c r="F17" s="42"/>
      <c r="G17" s="42">
        <v>814.56</v>
      </c>
      <c r="H17" s="124">
        <f t="shared" si="3"/>
        <v>7577.9000000000015</v>
      </c>
      <c r="I17" s="42">
        <v>1.5699999999999998</v>
      </c>
      <c r="J17" s="42">
        <v>669.64999999999975</v>
      </c>
      <c r="K17" s="42">
        <f t="shared" si="4"/>
        <v>8249.1200000000008</v>
      </c>
      <c r="L17" s="125">
        <v>1428.98</v>
      </c>
      <c r="M17" s="125">
        <f t="shared" si="5"/>
        <v>9678.1</v>
      </c>
      <c r="N17" s="42">
        <v>346054.58529999998</v>
      </c>
      <c r="O17" s="127">
        <f t="shared" si="6"/>
        <v>2.7966975185749695E-2</v>
      </c>
      <c r="U17" s="15"/>
      <c r="X17" s="15"/>
      <c r="AB17" s="15"/>
      <c r="AE17" s="15"/>
    </row>
    <row r="18" spans="1:31" s="44" customFormat="1" ht="12.75" x14ac:dyDescent="0.2">
      <c r="A18" s="305"/>
      <c r="B18" s="123" t="s">
        <v>36</v>
      </c>
      <c r="C18" s="45" t="s">
        <v>11</v>
      </c>
      <c r="D18" s="43">
        <v>2613.5299999999997</v>
      </c>
      <c r="E18" s="42">
        <v>26257.53</v>
      </c>
      <c r="F18" s="42"/>
      <c r="G18" s="42">
        <v>1697.5499999999997</v>
      </c>
      <c r="H18" s="124">
        <f>SUM(D18:G18)</f>
        <v>30568.609999999997</v>
      </c>
      <c r="I18" s="42">
        <v>274.75</v>
      </c>
      <c r="J18" s="42">
        <v>5909.5200000000023</v>
      </c>
      <c r="K18" s="42">
        <f>H18+I18+J18</f>
        <v>36752.879999999997</v>
      </c>
      <c r="L18" s="125">
        <v>4171.0899999999992</v>
      </c>
      <c r="M18" s="125">
        <f>K18+L18</f>
        <v>40923.969999999994</v>
      </c>
      <c r="N18" s="42">
        <v>1302550.9796</v>
      </c>
      <c r="O18" s="127">
        <f>M18/N18</f>
        <v>3.1418324995285268E-2</v>
      </c>
      <c r="X18" s="15"/>
      <c r="AB18" s="15"/>
      <c r="AE18" s="15"/>
    </row>
    <row r="19" spans="1:31" s="44" customFormat="1" ht="12.75" x14ac:dyDescent="0.2">
      <c r="A19" s="305"/>
      <c r="B19" s="123" t="s">
        <v>28</v>
      </c>
      <c r="C19" s="45" t="s">
        <v>3</v>
      </c>
      <c r="D19" s="43"/>
      <c r="E19" s="42">
        <v>11520.46</v>
      </c>
      <c r="F19" s="42"/>
      <c r="G19" s="42">
        <v>1132.57</v>
      </c>
      <c r="H19" s="124">
        <f t="shared" si="3"/>
        <v>12653.029999999999</v>
      </c>
      <c r="I19" s="42">
        <v>38.79</v>
      </c>
      <c r="J19" s="42">
        <v>2284.73</v>
      </c>
      <c r="K19" s="42">
        <f t="shared" si="4"/>
        <v>14976.55</v>
      </c>
      <c r="L19" s="125">
        <v>1417.18</v>
      </c>
      <c r="M19" s="125">
        <f t="shared" si="5"/>
        <v>16393.73</v>
      </c>
      <c r="N19" s="42">
        <v>629716.92390000005</v>
      </c>
      <c r="O19" s="127">
        <f t="shared" si="6"/>
        <v>2.6033491205015392E-2</v>
      </c>
      <c r="U19" s="15"/>
      <c r="X19" s="15"/>
      <c r="AB19" s="15"/>
      <c r="AE19" s="15"/>
    </row>
    <row r="20" spans="1:31" s="44" customFormat="1" ht="12.75" x14ac:dyDescent="0.2">
      <c r="A20" s="305"/>
      <c r="B20" s="123" t="s">
        <v>29</v>
      </c>
      <c r="C20" s="45" t="s">
        <v>4</v>
      </c>
      <c r="D20" s="43">
        <v>1099.6599999999999</v>
      </c>
      <c r="E20" s="42">
        <v>7594.15</v>
      </c>
      <c r="F20" s="42"/>
      <c r="G20" s="42">
        <v>577.17999999999995</v>
      </c>
      <c r="H20" s="124">
        <f t="shared" si="3"/>
        <v>9270.99</v>
      </c>
      <c r="I20" s="42">
        <v>287.63999999999987</v>
      </c>
      <c r="J20" s="42">
        <v>648.67000000000007</v>
      </c>
      <c r="K20" s="42">
        <f t="shared" si="4"/>
        <v>10207.299999999999</v>
      </c>
      <c r="L20" s="125">
        <v>721.99000000000012</v>
      </c>
      <c r="M20" s="125">
        <f t="shared" si="5"/>
        <v>10929.289999999999</v>
      </c>
      <c r="N20" s="42">
        <v>710017.39139999996</v>
      </c>
      <c r="O20" s="127">
        <f t="shared" si="6"/>
        <v>1.5392989146997956E-2</v>
      </c>
      <c r="U20" s="15"/>
      <c r="X20" s="15"/>
      <c r="AB20" s="15"/>
      <c r="AE20" s="15"/>
    </row>
    <row r="21" spans="1:31" s="44" customFormat="1" ht="12.75" x14ac:dyDescent="0.2">
      <c r="A21" s="305"/>
      <c r="B21" s="123" t="s">
        <v>32</v>
      </c>
      <c r="C21" s="45" t="s">
        <v>7</v>
      </c>
      <c r="D21" s="43">
        <v>3017.47</v>
      </c>
      <c r="E21" s="42">
        <v>5870.0499999999993</v>
      </c>
      <c r="F21" s="42">
        <v>0.02</v>
      </c>
      <c r="G21" s="42">
        <v>882.08</v>
      </c>
      <c r="H21" s="124">
        <f>SUM(D21:G21)</f>
        <v>9769.619999999999</v>
      </c>
      <c r="I21" s="42">
        <v>20.21</v>
      </c>
      <c r="J21" s="42">
        <v>699.80000000000007</v>
      </c>
      <c r="K21" s="42">
        <f>H21+I21+J21</f>
        <v>10489.629999999997</v>
      </c>
      <c r="L21" s="125">
        <v>3653.3100000000009</v>
      </c>
      <c r="M21" s="125">
        <f>K21+L21</f>
        <v>14142.939999999999</v>
      </c>
      <c r="N21" s="42">
        <v>141353.81690000001</v>
      </c>
      <c r="O21" s="127">
        <f>M21/N21</f>
        <v>0.10005347085891104</v>
      </c>
      <c r="U21" s="15"/>
      <c r="X21" s="15"/>
      <c r="AB21" s="15"/>
      <c r="AE21" s="15"/>
    </row>
    <row r="22" spans="1:31" s="44" customFormat="1" ht="12.75" x14ac:dyDescent="0.2">
      <c r="A22" s="305"/>
      <c r="B22" s="123" t="s">
        <v>31</v>
      </c>
      <c r="C22" s="45" t="s">
        <v>6</v>
      </c>
      <c r="D22" s="43">
        <v>126.43</v>
      </c>
      <c r="E22" s="42">
        <v>12721.200000000003</v>
      </c>
      <c r="F22" s="42"/>
      <c r="G22" s="42">
        <v>884.28999999999985</v>
      </c>
      <c r="H22" s="124">
        <f>SUM(D22:G22)</f>
        <v>13731.920000000002</v>
      </c>
      <c r="I22" s="42">
        <v>48.27</v>
      </c>
      <c r="J22" s="42">
        <v>5947.6999999999989</v>
      </c>
      <c r="K22" s="42">
        <f>H22+I22+J22</f>
        <v>19727.89</v>
      </c>
      <c r="L22" s="125">
        <v>1038.2</v>
      </c>
      <c r="M22" s="125">
        <f>K22+L22</f>
        <v>20766.09</v>
      </c>
      <c r="N22" s="42">
        <v>728873.85219999996</v>
      </c>
      <c r="O22" s="127">
        <f>M22/N22</f>
        <v>2.849065025082265E-2</v>
      </c>
      <c r="U22" s="15"/>
      <c r="X22" s="15"/>
      <c r="AB22" s="15"/>
      <c r="AE22" s="15"/>
    </row>
    <row r="23" spans="1:31" s="44" customFormat="1" ht="12.75" x14ac:dyDescent="0.2">
      <c r="A23" s="305"/>
      <c r="B23" s="123" t="s">
        <v>30</v>
      </c>
      <c r="C23" s="45" t="s">
        <v>5</v>
      </c>
      <c r="D23" s="43"/>
      <c r="E23" s="42">
        <v>10813.88</v>
      </c>
      <c r="F23" s="42"/>
      <c r="G23" s="42">
        <v>828.20999999999981</v>
      </c>
      <c r="H23" s="124">
        <f t="shared" si="3"/>
        <v>11642.089999999998</v>
      </c>
      <c r="I23" s="42">
        <v>294.88</v>
      </c>
      <c r="J23" s="42">
        <v>623.41999999999996</v>
      </c>
      <c r="K23" s="42">
        <f t="shared" si="4"/>
        <v>12560.389999999998</v>
      </c>
      <c r="L23" s="125">
        <v>360.57000000000005</v>
      </c>
      <c r="M23" s="125">
        <f t="shared" si="5"/>
        <v>12920.959999999997</v>
      </c>
      <c r="N23" s="42">
        <v>657680.21580000001</v>
      </c>
      <c r="O23" s="127">
        <f t="shared" si="6"/>
        <v>1.9646265296703481E-2</v>
      </c>
      <c r="U23" s="15"/>
      <c r="X23" s="15"/>
      <c r="AB23" s="15"/>
      <c r="AE23" s="15"/>
    </row>
    <row r="24" spans="1:31" s="44" customFormat="1" ht="12.75" x14ac:dyDescent="0.2">
      <c r="A24" s="305"/>
      <c r="B24" s="261" t="s">
        <v>50</v>
      </c>
      <c r="C24" s="75" t="s">
        <v>55</v>
      </c>
      <c r="D24" s="94">
        <f>SUM(D13:D23)</f>
        <v>11871.42</v>
      </c>
      <c r="E24" s="76">
        <f t="shared" ref="E24:N24" si="7">SUM(E13:E23)</f>
        <v>138246.54</v>
      </c>
      <c r="F24" s="76">
        <f t="shared" si="7"/>
        <v>5.57</v>
      </c>
      <c r="G24" s="76">
        <f t="shared" si="7"/>
        <v>9777.1699999999983</v>
      </c>
      <c r="H24" s="99">
        <f t="shared" si="7"/>
        <v>159900.70000000001</v>
      </c>
      <c r="I24" s="76">
        <f t="shared" si="7"/>
        <v>1065.1999999999998</v>
      </c>
      <c r="J24" s="76">
        <f t="shared" si="7"/>
        <v>28870.949999999997</v>
      </c>
      <c r="K24" s="76">
        <f t="shared" si="7"/>
        <v>189836.84999999995</v>
      </c>
      <c r="L24" s="104">
        <f t="shared" si="7"/>
        <v>17068.95</v>
      </c>
      <c r="M24" s="104">
        <f t="shared" si="7"/>
        <v>206905.80000000002</v>
      </c>
      <c r="N24" s="76">
        <f t="shared" si="7"/>
        <v>6225880.0724999998</v>
      </c>
      <c r="O24" s="86">
        <f>M24/N24</f>
        <v>3.3233181107023328E-2</v>
      </c>
      <c r="U24" s="15"/>
      <c r="X24" s="15"/>
      <c r="AB24" s="15"/>
      <c r="AE24" s="15"/>
    </row>
    <row r="25" spans="1:31" s="44" customFormat="1" ht="12.75" x14ac:dyDescent="0.2">
      <c r="A25" s="305"/>
      <c r="B25" s="123" t="s">
        <v>35</v>
      </c>
      <c r="C25" s="45" t="s">
        <v>10</v>
      </c>
      <c r="D25" s="43"/>
      <c r="E25" s="42">
        <v>8017.9800000000005</v>
      </c>
      <c r="F25" s="42">
        <v>0.01</v>
      </c>
      <c r="G25" s="42">
        <v>618.07999999999993</v>
      </c>
      <c r="H25" s="124">
        <f>SUM(D25:G25)</f>
        <v>8636.07</v>
      </c>
      <c r="I25" s="42">
        <v>8.1999999999999993</v>
      </c>
      <c r="J25" s="42">
        <v>592.3599999999999</v>
      </c>
      <c r="K25" s="42">
        <f>H25+I25+J25</f>
        <v>9236.630000000001</v>
      </c>
      <c r="L25" s="125">
        <v>1282.8800000000001</v>
      </c>
      <c r="M25" s="125">
        <f>K25+L25</f>
        <v>10519.510000000002</v>
      </c>
      <c r="N25" s="42">
        <v>303078.84220000001</v>
      </c>
      <c r="O25" s="127">
        <f>M25/N25</f>
        <v>3.4708823366357708E-2</v>
      </c>
      <c r="U25" s="15"/>
      <c r="X25" s="15"/>
      <c r="AB25" s="15"/>
      <c r="AE25" s="15"/>
    </row>
    <row r="26" spans="1:31" s="44" customFormat="1" ht="12.75" x14ac:dyDescent="0.2">
      <c r="A26" s="305"/>
      <c r="B26" s="123" t="s">
        <v>33</v>
      </c>
      <c r="C26" s="45" t="s">
        <v>8</v>
      </c>
      <c r="D26" s="43"/>
      <c r="E26" s="42">
        <v>5231.920000000001</v>
      </c>
      <c r="F26" s="42"/>
      <c r="G26" s="42">
        <v>497.85999999999996</v>
      </c>
      <c r="H26" s="124">
        <f t="shared" si="3"/>
        <v>5729.7800000000007</v>
      </c>
      <c r="I26" s="42">
        <v>9.58</v>
      </c>
      <c r="J26" s="42">
        <v>1002.02</v>
      </c>
      <c r="K26" s="42">
        <f t="shared" si="4"/>
        <v>6741.380000000001</v>
      </c>
      <c r="L26" s="125">
        <v>978.93999999999994</v>
      </c>
      <c r="M26" s="125">
        <f t="shared" si="5"/>
        <v>7720.3200000000006</v>
      </c>
      <c r="N26" s="42">
        <v>181711.4515</v>
      </c>
      <c r="O26" s="127">
        <f t="shared" si="6"/>
        <v>4.248670040478985E-2</v>
      </c>
      <c r="U26" s="15"/>
      <c r="X26" s="15"/>
      <c r="AB26" s="15"/>
      <c r="AE26" s="15"/>
    </row>
    <row r="27" spans="1:31" s="44" customFormat="1" ht="12.75" x14ac:dyDescent="0.2">
      <c r="A27" s="305"/>
      <c r="B27" s="123" t="s">
        <v>34</v>
      </c>
      <c r="C27" s="45" t="s">
        <v>9</v>
      </c>
      <c r="D27" s="43">
        <v>1761.79</v>
      </c>
      <c r="E27" s="42">
        <v>11276.2</v>
      </c>
      <c r="F27" s="42">
        <v>56.37</v>
      </c>
      <c r="G27" s="42">
        <v>912.13</v>
      </c>
      <c r="H27" s="124">
        <f t="shared" si="3"/>
        <v>14006.490000000002</v>
      </c>
      <c r="I27" s="42">
        <v>111.75</v>
      </c>
      <c r="J27" s="42">
        <v>1035.1200000000001</v>
      </c>
      <c r="K27" s="42">
        <f t="shared" si="4"/>
        <v>15153.360000000002</v>
      </c>
      <c r="L27" s="125">
        <v>849.21999999999991</v>
      </c>
      <c r="M27" s="125">
        <f t="shared" si="5"/>
        <v>16002.580000000002</v>
      </c>
      <c r="N27" s="42">
        <v>392555.3995</v>
      </c>
      <c r="O27" s="127">
        <f t="shared" si="6"/>
        <v>4.0765150652322134E-2</v>
      </c>
      <c r="U27" s="15"/>
      <c r="X27" s="15"/>
      <c r="AB27" s="15"/>
      <c r="AE27" s="15"/>
    </row>
    <row r="28" spans="1:31" s="44" customFormat="1" ht="12.75" x14ac:dyDescent="0.2">
      <c r="A28" s="305"/>
      <c r="B28" s="262" t="s">
        <v>51</v>
      </c>
      <c r="C28" s="174" t="s">
        <v>52</v>
      </c>
      <c r="D28" s="179">
        <f>SUM(D25:D27)</f>
        <v>1761.79</v>
      </c>
      <c r="E28" s="175">
        <f t="shared" ref="E28:N28" si="8">SUM(E25:E27)</f>
        <v>24526.100000000002</v>
      </c>
      <c r="F28" s="175">
        <f t="shared" si="8"/>
        <v>56.379999999999995</v>
      </c>
      <c r="G28" s="175">
        <f>SUM(G25:G27)</f>
        <v>2028.0699999999997</v>
      </c>
      <c r="H28" s="181">
        <f>SUM(H25:H27)</f>
        <v>28372.340000000004</v>
      </c>
      <c r="I28" s="175">
        <f t="shared" si="8"/>
        <v>129.53</v>
      </c>
      <c r="J28" s="175">
        <f t="shared" si="8"/>
        <v>2629.5</v>
      </c>
      <c r="K28" s="175">
        <f t="shared" si="8"/>
        <v>31131.370000000003</v>
      </c>
      <c r="L28" s="183">
        <f t="shared" si="8"/>
        <v>3111.04</v>
      </c>
      <c r="M28" s="183">
        <f t="shared" si="8"/>
        <v>34242.410000000003</v>
      </c>
      <c r="N28" s="175">
        <f t="shared" si="8"/>
        <v>877345.6932000001</v>
      </c>
      <c r="O28" s="185">
        <f>M28/N28</f>
        <v>3.9029552735484953E-2</v>
      </c>
      <c r="U28" s="15"/>
      <c r="X28" s="15"/>
      <c r="AB28" s="15"/>
      <c r="AE28" s="15"/>
    </row>
    <row r="29" spans="1:31" s="44" customFormat="1" ht="15" customHeight="1" thickBot="1" x14ac:dyDescent="0.3">
      <c r="A29" s="306"/>
      <c r="B29" s="311" t="s">
        <v>54</v>
      </c>
      <c r="C29" s="311"/>
      <c r="D29" s="186">
        <f>SUM(D6,D12,D24,D28)</f>
        <v>20248.5</v>
      </c>
      <c r="E29" s="21">
        <f t="shared" ref="E29:N29" si="9">SUM(E6,E12,E24,E28)</f>
        <v>406451.62</v>
      </c>
      <c r="F29" s="21">
        <f>SUM(F6,F12,F24,F28)</f>
        <v>69.88</v>
      </c>
      <c r="G29" s="21">
        <f>SUM(G6,G12,G24,G28)</f>
        <v>24294.749999999996</v>
      </c>
      <c r="H29" s="22">
        <f t="shared" si="9"/>
        <v>451064.75</v>
      </c>
      <c r="I29" s="21">
        <f t="shared" si="9"/>
        <v>2721.01</v>
      </c>
      <c r="J29" s="21">
        <f t="shared" si="9"/>
        <v>113517.26000000001</v>
      </c>
      <c r="K29" s="21">
        <f t="shared" si="9"/>
        <v>567303.0199999999</v>
      </c>
      <c r="L29" s="187">
        <f t="shared" si="9"/>
        <v>47433.689999999995</v>
      </c>
      <c r="M29" s="187">
        <f t="shared" si="9"/>
        <v>614736.71000000008</v>
      </c>
      <c r="N29" s="21">
        <f t="shared" si="9"/>
        <v>22117031.673</v>
      </c>
      <c r="O29" s="24">
        <v>3.058402114412526E-2</v>
      </c>
      <c r="Q29" s="63"/>
      <c r="U29" s="15"/>
      <c r="X29" s="15"/>
      <c r="AB29" s="15"/>
      <c r="AE29" s="15"/>
    </row>
    <row r="30" spans="1:31" s="44" customFormat="1" ht="15" customHeight="1" x14ac:dyDescent="0.25">
      <c r="A30" s="113"/>
      <c r="B30" s="55"/>
      <c r="C30" s="113"/>
      <c r="D30" s="15"/>
      <c r="E30" s="15"/>
      <c r="F30" s="15"/>
      <c r="G30" s="15"/>
      <c r="H30" s="15"/>
      <c r="I30" s="15"/>
      <c r="J30" s="15"/>
      <c r="K30" s="15"/>
      <c r="L30" s="15"/>
      <c r="M30" s="15"/>
      <c r="N30" s="15"/>
      <c r="O30" s="16"/>
      <c r="Q30" s="63"/>
      <c r="U30" s="15"/>
      <c r="X30" s="15"/>
      <c r="AB30" s="15"/>
      <c r="AE30" s="15"/>
    </row>
    <row r="31" spans="1:31" s="44" customFormat="1" ht="15" customHeight="1" thickBot="1" x14ac:dyDescent="0.3">
      <c r="A31" s="113"/>
      <c r="B31" s="55"/>
      <c r="C31" s="113"/>
      <c r="D31" s="15"/>
      <c r="E31" s="15"/>
      <c r="F31" s="15"/>
      <c r="G31" s="15"/>
      <c r="H31" s="15"/>
      <c r="I31" s="15"/>
      <c r="J31" s="15"/>
      <c r="K31" s="15"/>
      <c r="L31" s="15"/>
      <c r="M31" s="15"/>
      <c r="N31" s="15"/>
      <c r="O31" s="16"/>
      <c r="Q31" s="63"/>
      <c r="U31" s="15"/>
      <c r="X31" s="15"/>
      <c r="AB31" s="15"/>
      <c r="AE31" s="15"/>
    </row>
    <row r="32" spans="1:31" s="44" customFormat="1" x14ac:dyDescent="0.25">
      <c r="A32" s="307" t="s">
        <v>53</v>
      </c>
      <c r="B32" s="195" t="s">
        <v>45</v>
      </c>
      <c r="C32" s="137" t="s">
        <v>24</v>
      </c>
      <c r="D32" s="140">
        <v>23658.86</v>
      </c>
      <c r="E32" s="139">
        <v>235233.00000000003</v>
      </c>
      <c r="F32" s="139"/>
      <c r="G32" s="139">
        <v>8.93</v>
      </c>
      <c r="H32" s="141">
        <f>SUM(D32:G32)</f>
        <v>258900.79000000004</v>
      </c>
      <c r="I32" s="139">
        <v>0.12</v>
      </c>
      <c r="J32" s="139">
        <v>12591.980000000003</v>
      </c>
      <c r="K32" s="139">
        <f>H32+I32+J32</f>
        <v>271492.89</v>
      </c>
      <c r="L32" s="142">
        <v>24547.68</v>
      </c>
      <c r="M32" s="139">
        <f>K32+L32</f>
        <v>296040.57</v>
      </c>
      <c r="N32" s="140">
        <v>462745.97279999999</v>
      </c>
      <c r="O32" s="145">
        <f>M32/N32</f>
        <v>0.63974748004549253</v>
      </c>
      <c r="Q32" s="63"/>
      <c r="U32" s="15"/>
      <c r="X32" s="15"/>
      <c r="AB32" s="15"/>
      <c r="AE32" s="15"/>
    </row>
    <row r="33" spans="1:31" s="44" customFormat="1" x14ac:dyDescent="0.25">
      <c r="A33" s="308"/>
      <c r="B33" s="196" t="s">
        <v>44</v>
      </c>
      <c r="C33" s="146" t="s">
        <v>22</v>
      </c>
      <c r="D33" s="149"/>
      <c r="E33" s="148">
        <v>78291.48</v>
      </c>
      <c r="F33" s="148"/>
      <c r="G33" s="148">
        <v>46.629999999999995</v>
      </c>
      <c r="H33" s="150">
        <f>SUM(D33:G33)</f>
        <v>78338.11</v>
      </c>
      <c r="I33" s="148"/>
      <c r="J33" s="148">
        <v>141.97</v>
      </c>
      <c r="K33" s="148">
        <f>H33+I33+J33</f>
        <v>78480.08</v>
      </c>
      <c r="L33" s="151">
        <v>4888.7100000000009</v>
      </c>
      <c r="M33" s="148">
        <f>K33+L33</f>
        <v>83368.790000000008</v>
      </c>
      <c r="N33" s="149">
        <v>247050.3842</v>
      </c>
      <c r="O33" s="154">
        <f>M33/N33</f>
        <v>0.33745662962624129</v>
      </c>
      <c r="Q33" s="63"/>
      <c r="U33" s="15"/>
      <c r="X33" s="15"/>
      <c r="AB33" s="15"/>
      <c r="AE33" s="15"/>
    </row>
    <row r="34" spans="1:31" s="44" customFormat="1" x14ac:dyDescent="0.25">
      <c r="A34" s="308"/>
      <c r="B34" s="196" t="s">
        <v>43</v>
      </c>
      <c r="C34" s="146" t="s">
        <v>20</v>
      </c>
      <c r="D34" s="149">
        <v>3586.22</v>
      </c>
      <c r="E34" s="148">
        <v>55721.239999999991</v>
      </c>
      <c r="F34" s="148"/>
      <c r="G34" s="148">
        <v>20.389999999999997</v>
      </c>
      <c r="H34" s="150">
        <f>SUM(D34:G34)</f>
        <v>59327.849999999991</v>
      </c>
      <c r="I34" s="148"/>
      <c r="J34" s="148">
        <v>253.02</v>
      </c>
      <c r="K34" s="148">
        <f>H34+I34+J34</f>
        <v>59580.869999999988</v>
      </c>
      <c r="L34" s="151">
        <v>6250</v>
      </c>
      <c r="M34" s="148">
        <f>K34+L34</f>
        <v>65830.87</v>
      </c>
      <c r="N34" s="149">
        <v>305928.88319999998</v>
      </c>
      <c r="O34" s="154">
        <f>M34/N34</f>
        <v>0.21518357244145295</v>
      </c>
      <c r="Q34" s="63"/>
      <c r="U34" s="15"/>
      <c r="X34" s="15"/>
      <c r="AB34" s="15"/>
      <c r="AE34" s="15"/>
    </row>
    <row r="35" spans="1:31" s="44" customFormat="1" ht="15" customHeight="1" x14ac:dyDescent="0.25">
      <c r="A35" s="308" t="s">
        <v>53</v>
      </c>
      <c r="B35" s="197" t="s">
        <v>40</v>
      </c>
      <c r="C35" s="146" t="s">
        <v>16</v>
      </c>
      <c r="D35" s="149">
        <v>3986.11</v>
      </c>
      <c r="E35" s="148">
        <v>31248.260000000002</v>
      </c>
      <c r="F35" s="148"/>
      <c r="G35" s="148">
        <v>34.239999999999995</v>
      </c>
      <c r="H35" s="150">
        <f>SUM(D35:G35)</f>
        <v>35268.61</v>
      </c>
      <c r="I35" s="148"/>
      <c r="J35" s="148">
        <v>149.29000000000002</v>
      </c>
      <c r="K35" s="148">
        <f t="shared" si="4"/>
        <v>35417.9</v>
      </c>
      <c r="L35" s="151">
        <v>252.09</v>
      </c>
      <c r="M35" s="148">
        <f t="shared" si="5"/>
        <v>35669.99</v>
      </c>
      <c r="N35" s="149">
        <v>38252.395199999999</v>
      </c>
      <c r="O35" s="154">
        <f t="shared" si="6"/>
        <v>0.93249036598889889</v>
      </c>
      <c r="Q35" s="63"/>
      <c r="U35" s="15"/>
      <c r="X35" s="15"/>
      <c r="AB35" s="15"/>
      <c r="AE35" s="15"/>
    </row>
    <row r="36" spans="1:31" s="44" customFormat="1" ht="13.5" customHeight="1" x14ac:dyDescent="0.25">
      <c r="A36" s="309"/>
      <c r="B36" s="164" t="s">
        <v>46</v>
      </c>
      <c r="C36" s="177" t="s">
        <v>47</v>
      </c>
      <c r="D36" s="180">
        <f>SUM(D32:D35)</f>
        <v>31231.190000000002</v>
      </c>
      <c r="E36" s="178">
        <f t="shared" ref="E36:N36" si="10">SUM(E32:E35)</f>
        <v>400493.98000000004</v>
      </c>
      <c r="F36" s="178">
        <f t="shared" si="10"/>
        <v>0</v>
      </c>
      <c r="G36" s="178">
        <f t="shared" si="10"/>
        <v>110.18999999999998</v>
      </c>
      <c r="H36" s="182">
        <f t="shared" si="10"/>
        <v>431835.36</v>
      </c>
      <c r="I36" s="178">
        <f t="shared" si="10"/>
        <v>0.12</v>
      </c>
      <c r="J36" s="178">
        <f t="shared" si="10"/>
        <v>13136.260000000004</v>
      </c>
      <c r="K36" s="178">
        <f t="shared" si="10"/>
        <v>444971.74000000005</v>
      </c>
      <c r="L36" s="184">
        <f t="shared" si="10"/>
        <v>35938.479999999996</v>
      </c>
      <c r="M36" s="178">
        <f t="shared" si="10"/>
        <v>480910.22</v>
      </c>
      <c r="N36" s="180">
        <f t="shared" si="10"/>
        <v>1053977.6353999998</v>
      </c>
      <c r="O36" s="188">
        <f>M36/N36</f>
        <v>0.45628123771097628</v>
      </c>
      <c r="Q36" s="63"/>
      <c r="U36" s="15"/>
      <c r="X36" s="15"/>
      <c r="AB36" s="15"/>
      <c r="AE36" s="15"/>
    </row>
    <row r="37" spans="1:31" s="44" customFormat="1" ht="15" customHeight="1" thickBot="1" x14ac:dyDescent="0.3">
      <c r="A37" s="302" t="s">
        <v>70</v>
      </c>
      <c r="B37" s="303"/>
      <c r="C37" s="303"/>
      <c r="D37" s="96">
        <f>D36+D29</f>
        <v>51479.69</v>
      </c>
      <c r="E37" s="89">
        <f>E36+E29</f>
        <v>806945.60000000009</v>
      </c>
      <c r="F37" s="89">
        <f t="shared" ref="F37:N37" si="11">F36+F29</f>
        <v>69.88</v>
      </c>
      <c r="G37" s="89">
        <f t="shared" si="11"/>
        <v>24404.939999999995</v>
      </c>
      <c r="H37" s="101">
        <f t="shared" si="11"/>
        <v>882900.11</v>
      </c>
      <c r="I37" s="89">
        <f t="shared" si="11"/>
        <v>2721.13</v>
      </c>
      <c r="J37" s="89">
        <f t="shared" si="11"/>
        <v>126653.52000000002</v>
      </c>
      <c r="K37" s="89">
        <f t="shared" si="11"/>
        <v>1012274.76</v>
      </c>
      <c r="L37" s="106">
        <f t="shared" si="11"/>
        <v>83372.169999999984</v>
      </c>
      <c r="M37" s="89">
        <f t="shared" si="11"/>
        <v>1095646.9300000002</v>
      </c>
      <c r="N37" s="96">
        <f t="shared" si="11"/>
        <v>23171009.308400001</v>
      </c>
      <c r="O37" s="189">
        <f t="shared" si="6"/>
        <v>4.7285248364334481E-2</v>
      </c>
      <c r="Q37" s="63"/>
      <c r="U37" s="15"/>
      <c r="X37" s="15"/>
      <c r="AB37" s="15"/>
      <c r="AE37" s="15"/>
    </row>
    <row r="38" spans="1:31" s="44" customFormat="1" x14ac:dyDescent="0.25">
      <c r="B38" s="56"/>
      <c r="O38" s="173"/>
      <c r="Q38" s="63"/>
      <c r="U38" s="15"/>
      <c r="X38" s="15"/>
      <c r="AB38" s="15"/>
      <c r="AE38" s="15"/>
    </row>
    <row r="39" spans="1:31" x14ac:dyDescent="0.25">
      <c r="L39" s="5"/>
      <c r="M39" s="5"/>
      <c r="N39" s="1"/>
      <c r="O39" s="1"/>
      <c r="U39" s="1"/>
      <c r="X39" s="1"/>
      <c r="AB39" s="1"/>
      <c r="AE39" s="1"/>
    </row>
    <row r="40" spans="1:31" ht="15.75" thickBot="1" x14ac:dyDescent="0.3">
      <c r="L40" s="5"/>
      <c r="M40" s="5"/>
      <c r="U40" s="1"/>
      <c r="X40" s="1"/>
      <c r="AB40" s="1"/>
      <c r="AE40" s="1"/>
    </row>
    <row r="41" spans="1:31" ht="36.75" customHeight="1" x14ac:dyDescent="0.25">
      <c r="A41" s="316" t="s">
        <v>110</v>
      </c>
      <c r="B41" s="317"/>
      <c r="C41" s="317"/>
      <c r="D41" s="317"/>
      <c r="E41" s="317"/>
      <c r="F41" s="317"/>
      <c r="G41" s="317"/>
      <c r="H41" s="317"/>
      <c r="I41" s="317"/>
      <c r="J41" s="317"/>
      <c r="K41" s="317"/>
      <c r="L41" s="317"/>
      <c r="M41" s="317"/>
      <c r="N41" s="317"/>
      <c r="O41" s="318"/>
      <c r="U41" s="1"/>
      <c r="X41" s="1"/>
      <c r="AB41" s="1"/>
      <c r="AE41" s="1"/>
    </row>
    <row r="42" spans="1:31" s="28" customFormat="1" ht="15" customHeight="1" x14ac:dyDescent="0.25">
      <c r="A42" s="190"/>
      <c r="B42" s="312" t="s">
        <v>140</v>
      </c>
      <c r="C42" s="312"/>
      <c r="D42" s="310" t="s">
        <v>92</v>
      </c>
      <c r="E42" s="310"/>
      <c r="F42" s="310"/>
      <c r="G42" s="310"/>
      <c r="H42" s="310"/>
      <c r="I42" s="310"/>
      <c r="J42" s="310"/>
      <c r="K42" s="310"/>
      <c r="L42" s="312" t="s">
        <v>97</v>
      </c>
      <c r="M42" s="312" t="s">
        <v>98</v>
      </c>
      <c r="N42" s="312" t="s">
        <v>69</v>
      </c>
      <c r="O42" s="319" t="s">
        <v>58</v>
      </c>
      <c r="U42" s="1"/>
      <c r="X42" s="1"/>
      <c r="AB42" s="1"/>
      <c r="AE42" s="1"/>
    </row>
    <row r="43" spans="1:31" s="32" customFormat="1" ht="53.25" customHeight="1" thickBot="1" x14ac:dyDescent="0.3">
      <c r="A43" s="192"/>
      <c r="B43" s="313"/>
      <c r="C43" s="313"/>
      <c r="D43" s="54" t="s">
        <v>60</v>
      </c>
      <c r="E43" s="54" t="s">
        <v>61</v>
      </c>
      <c r="F43" s="54" t="s">
        <v>62</v>
      </c>
      <c r="G43" s="54" t="s">
        <v>63</v>
      </c>
      <c r="H43" s="54" t="s">
        <v>64</v>
      </c>
      <c r="I43" s="54" t="s">
        <v>65</v>
      </c>
      <c r="J43" s="54" t="s">
        <v>66</v>
      </c>
      <c r="K43" s="54" t="s">
        <v>67</v>
      </c>
      <c r="L43" s="313"/>
      <c r="M43" s="313"/>
      <c r="N43" s="313"/>
      <c r="O43" s="320"/>
      <c r="U43" s="40"/>
      <c r="X43" s="40"/>
      <c r="AB43" s="40"/>
      <c r="AE43" s="40"/>
    </row>
    <row r="44" spans="1:31" x14ac:dyDescent="0.25">
      <c r="A44" s="304" t="s">
        <v>54</v>
      </c>
      <c r="B44" s="114" t="s">
        <v>45</v>
      </c>
      <c r="C44" s="115" t="s">
        <v>23</v>
      </c>
      <c r="D44" s="116">
        <v>428.21999999999997</v>
      </c>
      <c r="E44" s="117">
        <v>106043.54</v>
      </c>
      <c r="F44" s="117">
        <v>0</v>
      </c>
      <c r="G44" s="117">
        <v>2202.81</v>
      </c>
      <c r="H44" s="118">
        <f>SUM(D44:G44)</f>
        <v>108674.56999999999</v>
      </c>
      <c r="I44" s="117">
        <v>97.039999999999992</v>
      </c>
      <c r="J44" s="117">
        <v>38766.810000000019</v>
      </c>
      <c r="K44" s="117">
        <f>H44+I44+J44</f>
        <v>147538.42000000001</v>
      </c>
      <c r="L44" s="119">
        <v>5575.39</v>
      </c>
      <c r="M44" s="119">
        <f>K44+L44</f>
        <v>153113.81000000003</v>
      </c>
      <c r="N44" s="117">
        <v>3772548.38</v>
      </c>
      <c r="O44" s="122">
        <f t="shared" ref="O44:O55" si="12">M44/N44</f>
        <v>4.0586307868634951E-2</v>
      </c>
      <c r="AE44" s="1"/>
    </row>
    <row r="45" spans="1:31" x14ac:dyDescent="0.25">
      <c r="A45" s="305"/>
      <c r="B45" s="123" t="s">
        <v>44</v>
      </c>
      <c r="C45" s="45" t="s">
        <v>21</v>
      </c>
      <c r="D45" s="43">
        <v>1040.5</v>
      </c>
      <c r="E45" s="42">
        <v>38279.580000000009</v>
      </c>
      <c r="F45" s="42">
        <v>2.74</v>
      </c>
      <c r="G45" s="42">
        <v>1965.8199999999988</v>
      </c>
      <c r="H45" s="124">
        <f>SUM(D45:G45)</f>
        <v>41288.640000000007</v>
      </c>
      <c r="I45" s="42">
        <v>200.19</v>
      </c>
      <c r="J45" s="42">
        <v>15761.699999999997</v>
      </c>
      <c r="K45" s="42">
        <f>H45+I45+J45</f>
        <v>57250.530000000006</v>
      </c>
      <c r="L45" s="125">
        <v>4521.5099999999993</v>
      </c>
      <c r="M45" s="125">
        <f>K45+L45</f>
        <v>61772.040000000008</v>
      </c>
      <c r="N45" s="42">
        <v>3335508.0799999996</v>
      </c>
      <c r="O45" s="127">
        <f t="shared" si="12"/>
        <v>1.8519529414541252E-2</v>
      </c>
      <c r="AE45" s="1"/>
    </row>
    <row r="46" spans="1:31" s="44" customFormat="1" ht="12.75" x14ac:dyDescent="0.2">
      <c r="A46" s="305"/>
      <c r="B46" s="259" t="s">
        <v>48</v>
      </c>
      <c r="C46" s="69" t="s">
        <v>87</v>
      </c>
      <c r="D46" s="92">
        <f>SUM(D44:D45)</f>
        <v>1468.72</v>
      </c>
      <c r="E46" s="70">
        <f t="shared" ref="E46" si="13">SUM(E44:E45)</f>
        <v>144323.12</v>
      </c>
      <c r="F46" s="70">
        <f t="shared" ref="F46" si="14">SUM(F44:F45)</f>
        <v>2.74</v>
      </c>
      <c r="G46" s="70">
        <f t="shared" ref="G46" si="15">SUM(G44:G45)</f>
        <v>4168.6299999999992</v>
      </c>
      <c r="H46" s="97">
        <f t="shared" ref="H46" si="16">SUM(H44:H45)</f>
        <v>149963.21</v>
      </c>
      <c r="I46" s="70">
        <f t="shared" ref="I46" si="17">SUM(I44:I45)</f>
        <v>297.23</v>
      </c>
      <c r="J46" s="70">
        <f t="shared" ref="J46" si="18">SUM(J44:J45)</f>
        <v>54528.510000000017</v>
      </c>
      <c r="K46" s="70">
        <f t="shared" ref="K46" si="19">SUM(K44:K45)</f>
        <v>204788.95</v>
      </c>
      <c r="L46" s="102">
        <f t="shared" ref="L46" si="20">SUM(L44:L45)</f>
        <v>10096.9</v>
      </c>
      <c r="M46" s="102">
        <f t="shared" ref="M46" si="21">SUM(M44:M45)</f>
        <v>214885.85000000003</v>
      </c>
      <c r="N46" s="70">
        <f t="shared" ref="N46" si="22">SUM(N44:N45)</f>
        <v>7108056.459999999</v>
      </c>
      <c r="O46" s="82">
        <f t="shared" si="12"/>
        <v>3.0231308826716898E-2</v>
      </c>
      <c r="U46" s="15"/>
      <c r="X46" s="15"/>
      <c r="AB46" s="15"/>
      <c r="AE46" s="15"/>
    </row>
    <row r="47" spans="1:31" x14ac:dyDescent="0.25">
      <c r="A47" s="305"/>
      <c r="B47" s="123" t="s">
        <v>43</v>
      </c>
      <c r="C47" s="45" t="s">
        <v>19</v>
      </c>
      <c r="D47" s="43">
        <v>167.68999999999997</v>
      </c>
      <c r="E47" s="42">
        <v>27339.419999999995</v>
      </c>
      <c r="F47" s="42">
        <v>0</v>
      </c>
      <c r="G47" s="42">
        <v>1684.2899999999995</v>
      </c>
      <c r="H47" s="124">
        <f>SUM(D47:G47)</f>
        <v>29191.399999999994</v>
      </c>
      <c r="I47" s="42">
        <v>175.81000000000003</v>
      </c>
      <c r="J47" s="42">
        <v>4146.0200000000004</v>
      </c>
      <c r="K47" s="42">
        <f>H47+I47+J47</f>
        <v>33513.229999999996</v>
      </c>
      <c r="L47" s="125">
        <v>10994.790000000005</v>
      </c>
      <c r="M47" s="125">
        <f>K47+L47</f>
        <v>44508.020000000004</v>
      </c>
      <c r="N47" s="42">
        <v>2726822.0100000002</v>
      </c>
      <c r="O47" s="127">
        <f t="shared" si="12"/>
        <v>1.6322304806392553E-2</v>
      </c>
      <c r="AE47" s="1"/>
    </row>
    <row r="48" spans="1:31" x14ac:dyDescent="0.25">
      <c r="A48" s="305"/>
      <c r="B48" s="123" t="s">
        <v>42</v>
      </c>
      <c r="C48" s="45" t="s">
        <v>18</v>
      </c>
      <c r="D48" s="43">
        <v>2595.5699999999997</v>
      </c>
      <c r="E48" s="42">
        <v>22032.619999999988</v>
      </c>
      <c r="F48" s="42">
        <v>0</v>
      </c>
      <c r="G48" s="42">
        <v>1003.1799999999998</v>
      </c>
      <c r="H48" s="124">
        <f>SUM(D48:G48)</f>
        <v>25631.369999999988</v>
      </c>
      <c r="I48" s="42">
        <v>41.51</v>
      </c>
      <c r="J48" s="42">
        <v>1381.82</v>
      </c>
      <c r="K48" s="42">
        <f>H48+I48+J48</f>
        <v>27054.699999999986</v>
      </c>
      <c r="L48" s="125">
        <v>1035.45</v>
      </c>
      <c r="M48" s="125">
        <f>K48+L48</f>
        <v>28090.149999999987</v>
      </c>
      <c r="N48" s="42">
        <v>1905127.2499999998</v>
      </c>
      <c r="O48" s="127">
        <f t="shared" si="12"/>
        <v>1.4744500662619776E-2</v>
      </c>
      <c r="AE48" s="1"/>
    </row>
    <row r="49" spans="1:31" x14ac:dyDescent="0.25">
      <c r="A49" s="305"/>
      <c r="B49" s="123" t="s">
        <v>41</v>
      </c>
      <c r="C49" s="45" t="s">
        <v>17</v>
      </c>
      <c r="D49" s="43">
        <v>2632.8300000000008</v>
      </c>
      <c r="E49" s="42">
        <v>17239.429999999997</v>
      </c>
      <c r="F49" s="42">
        <v>0.44999999999999996</v>
      </c>
      <c r="G49" s="42">
        <v>1361.39</v>
      </c>
      <c r="H49" s="124">
        <f>SUM(D49:G49)</f>
        <v>21234.1</v>
      </c>
      <c r="I49" s="42">
        <v>86.850000000000009</v>
      </c>
      <c r="J49" s="42">
        <v>6625.3499999999995</v>
      </c>
      <c r="K49" s="42">
        <f>H49+I49+J49</f>
        <v>27946.299999999996</v>
      </c>
      <c r="L49" s="125">
        <v>2732.89</v>
      </c>
      <c r="M49" s="125">
        <f>K49+L49</f>
        <v>30679.189999999995</v>
      </c>
      <c r="N49" s="42">
        <v>1605927.57</v>
      </c>
      <c r="O49" s="127">
        <f t="shared" si="12"/>
        <v>1.9103719602995541E-2</v>
      </c>
      <c r="AE49" s="1"/>
    </row>
    <row r="50" spans="1:31" x14ac:dyDescent="0.25">
      <c r="A50" s="305"/>
      <c r="B50" s="123" t="s">
        <v>40</v>
      </c>
      <c r="C50" s="45" t="s">
        <v>15</v>
      </c>
      <c r="D50" s="43">
        <v>1266.7600000000002</v>
      </c>
      <c r="E50" s="42">
        <v>49117.78</v>
      </c>
      <c r="F50" s="42">
        <v>1.7500000000000002</v>
      </c>
      <c r="G50" s="42">
        <v>2523.7700000000013</v>
      </c>
      <c r="H50" s="124">
        <f>SUM(D50:G50)</f>
        <v>52910.060000000005</v>
      </c>
      <c r="I50" s="42">
        <v>893.62000000000012</v>
      </c>
      <c r="J50" s="42">
        <v>13826.420000000002</v>
      </c>
      <c r="K50" s="42">
        <f>H50+I50+J50</f>
        <v>67630.100000000006</v>
      </c>
      <c r="L50" s="125">
        <v>4301.920000000001</v>
      </c>
      <c r="M50" s="125">
        <f>K50+L50</f>
        <v>71932.02</v>
      </c>
      <c r="N50" s="42">
        <v>2158714.1100000003</v>
      </c>
      <c r="O50" s="127">
        <f t="shared" si="12"/>
        <v>3.3321698165951208E-2</v>
      </c>
      <c r="AE50" s="1"/>
    </row>
    <row r="51" spans="1:31" x14ac:dyDescent="0.25">
      <c r="A51" s="305"/>
      <c r="B51" s="123" t="s">
        <v>37</v>
      </c>
      <c r="C51" s="45" t="s">
        <v>12</v>
      </c>
      <c r="D51" s="43">
        <v>0</v>
      </c>
      <c r="E51" s="42">
        <v>15458.659999999998</v>
      </c>
      <c r="F51" s="42">
        <v>4.25</v>
      </c>
      <c r="G51" s="42">
        <v>2087.079999999999</v>
      </c>
      <c r="H51" s="124">
        <f>SUM(D51:G51)</f>
        <v>17549.989999999998</v>
      </c>
      <c r="I51" s="42">
        <v>130.18</v>
      </c>
      <c r="J51" s="42">
        <v>7619.100000000004</v>
      </c>
      <c r="K51" s="42">
        <f>H51+I51+J51</f>
        <v>25299.270000000004</v>
      </c>
      <c r="L51" s="125">
        <v>3419.8199999999997</v>
      </c>
      <c r="M51" s="125">
        <f>K51+L51</f>
        <v>28719.090000000004</v>
      </c>
      <c r="N51" s="42">
        <v>1464811.48</v>
      </c>
      <c r="O51" s="127">
        <f t="shared" si="12"/>
        <v>1.9605997353324949E-2</v>
      </c>
      <c r="AE51" s="1"/>
    </row>
    <row r="52" spans="1:31" s="44" customFormat="1" ht="12.75" x14ac:dyDescent="0.2">
      <c r="A52" s="305"/>
      <c r="B52" s="260" t="s">
        <v>49</v>
      </c>
      <c r="C52" s="72" t="s">
        <v>88</v>
      </c>
      <c r="D52" s="93">
        <f>SUM(D47:D51)</f>
        <v>6662.85</v>
      </c>
      <c r="E52" s="73">
        <f t="shared" ref="E52" si="23">SUM(E47:E51)</f>
        <v>131187.90999999997</v>
      </c>
      <c r="F52" s="73">
        <f t="shared" ref="F52" si="24">SUM(F47:F51)</f>
        <v>6.45</v>
      </c>
      <c r="G52" s="73">
        <f t="shared" ref="G52" si="25">SUM(G47:G51)</f>
        <v>8659.7099999999991</v>
      </c>
      <c r="H52" s="98">
        <f t="shared" ref="H52" si="26">SUM(H47:H51)</f>
        <v>146516.91999999998</v>
      </c>
      <c r="I52" s="73">
        <f t="shared" ref="I52" si="27">SUM(I47:I51)</f>
        <v>1327.9700000000003</v>
      </c>
      <c r="J52" s="73">
        <f t="shared" ref="J52" si="28">SUM(J47:J51)</f>
        <v>33598.710000000006</v>
      </c>
      <c r="K52" s="73">
        <f t="shared" ref="K52" si="29">SUM(K47:K51)</f>
        <v>181443.59999999998</v>
      </c>
      <c r="L52" s="103">
        <f t="shared" ref="L52" si="30">SUM(L47:L51)</f>
        <v>22484.870000000006</v>
      </c>
      <c r="M52" s="103">
        <f>SUM(M47:M51)</f>
        <v>203928.47</v>
      </c>
      <c r="N52" s="73">
        <f t="shared" ref="N52" si="31">SUM(N47:N51)</f>
        <v>9861402.4200000018</v>
      </c>
      <c r="O52" s="84">
        <f t="shared" si="12"/>
        <v>2.067945930148949E-2</v>
      </c>
      <c r="U52" s="15"/>
      <c r="X52" s="15"/>
      <c r="AB52" s="15"/>
      <c r="AE52" s="15"/>
    </row>
    <row r="53" spans="1:31" x14ac:dyDescent="0.25">
      <c r="A53" s="305"/>
      <c r="B53" s="123" t="s">
        <v>38</v>
      </c>
      <c r="C53" s="45" t="s">
        <v>13</v>
      </c>
      <c r="D53" s="43">
        <v>926.93999999999994</v>
      </c>
      <c r="E53" s="42">
        <v>15849.920000000004</v>
      </c>
      <c r="F53" s="42">
        <v>0</v>
      </c>
      <c r="G53" s="42">
        <v>739.20999999999992</v>
      </c>
      <c r="H53" s="124">
        <f>SUM(D53:G53)</f>
        <v>17516.070000000003</v>
      </c>
      <c r="I53" s="42">
        <v>2.21</v>
      </c>
      <c r="J53" s="42">
        <v>3373.2500000000018</v>
      </c>
      <c r="K53" s="42">
        <f>H53+I53+J53</f>
        <v>20891.530000000006</v>
      </c>
      <c r="L53" s="125">
        <v>214.45000000000002</v>
      </c>
      <c r="M53" s="125">
        <f>K53+L53</f>
        <v>21105.980000000007</v>
      </c>
      <c r="N53" s="42">
        <v>647075.59</v>
      </c>
      <c r="O53" s="127">
        <f t="shared" si="12"/>
        <v>3.2617487548865828E-2</v>
      </c>
      <c r="AE53" s="1"/>
    </row>
    <row r="54" spans="1:31" x14ac:dyDescent="0.25">
      <c r="A54" s="305"/>
      <c r="B54" s="123" t="s">
        <v>39</v>
      </c>
      <c r="C54" s="45" t="s">
        <v>14</v>
      </c>
      <c r="D54" s="43">
        <v>659.76000000000022</v>
      </c>
      <c r="E54" s="42">
        <v>12051.260000000002</v>
      </c>
      <c r="F54" s="42">
        <v>0.01</v>
      </c>
      <c r="G54" s="42">
        <v>454.67999999999984</v>
      </c>
      <c r="H54" s="124">
        <f>SUM(D54:G54)</f>
        <v>13165.710000000003</v>
      </c>
      <c r="I54" s="42">
        <v>4.3900000000000006</v>
      </c>
      <c r="J54" s="42">
        <v>4487.6400000000003</v>
      </c>
      <c r="K54" s="42">
        <f>H54+I54+J54</f>
        <v>17657.740000000002</v>
      </c>
      <c r="L54" s="125">
        <v>256.78999999999996</v>
      </c>
      <c r="M54" s="125">
        <f>K54+L54</f>
        <v>17914.530000000002</v>
      </c>
      <c r="N54" s="42">
        <v>343791.05000000005</v>
      </c>
      <c r="O54" s="127">
        <f t="shared" si="12"/>
        <v>5.2108773628632858E-2</v>
      </c>
      <c r="AE54" s="1"/>
    </row>
    <row r="55" spans="1:31" x14ac:dyDescent="0.25">
      <c r="A55" s="305"/>
      <c r="B55" s="123" t="s">
        <v>26</v>
      </c>
      <c r="C55" s="45" t="s">
        <v>1</v>
      </c>
      <c r="D55" s="43">
        <v>2066.7499999999995</v>
      </c>
      <c r="E55" s="42">
        <v>14779.660000000005</v>
      </c>
      <c r="F55" s="42">
        <v>0</v>
      </c>
      <c r="G55" s="42">
        <v>808.53999999999985</v>
      </c>
      <c r="H55" s="124">
        <f>SUM(D55:G55)</f>
        <v>17654.950000000004</v>
      </c>
      <c r="I55" s="42">
        <v>84.850000000000009</v>
      </c>
      <c r="J55" s="42">
        <v>3495.8599999999988</v>
      </c>
      <c r="K55" s="42">
        <f>H55+I55+J55</f>
        <v>21235.660000000003</v>
      </c>
      <c r="L55" s="125">
        <v>2251.4600000000009</v>
      </c>
      <c r="M55" s="125">
        <f>K55+L55</f>
        <v>23487.120000000003</v>
      </c>
      <c r="N55" s="42">
        <v>558501.96</v>
      </c>
      <c r="O55" s="127">
        <f t="shared" si="12"/>
        <v>4.2053782586546344E-2</v>
      </c>
      <c r="X55" s="1"/>
      <c r="AB55" s="1"/>
      <c r="AE55" s="1"/>
    </row>
    <row r="56" spans="1:31" ht="15" customHeight="1" x14ac:dyDescent="0.25">
      <c r="A56" s="305"/>
      <c r="B56" s="123" t="s">
        <v>25</v>
      </c>
      <c r="C56" s="45" t="s">
        <v>0</v>
      </c>
      <c r="D56" s="43">
        <v>1889.9399999999998</v>
      </c>
      <c r="E56" s="42">
        <v>20079.169999999995</v>
      </c>
      <c r="F56" s="42">
        <v>5.8400000000000007</v>
      </c>
      <c r="G56" s="42">
        <v>1038.1699999999998</v>
      </c>
      <c r="H56" s="124">
        <f>SUM(D56:G56)</f>
        <v>23013.119999999992</v>
      </c>
      <c r="I56" s="42">
        <v>21.42</v>
      </c>
      <c r="J56" s="42">
        <v>1243.4899999999998</v>
      </c>
      <c r="K56" s="42">
        <f>H56+I56+J56</f>
        <v>24278.029999999992</v>
      </c>
      <c r="L56" s="125">
        <v>2003.2699999999998</v>
      </c>
      <c r="M56" s="125">
        <f>K56+L56</f>
        <v>26281.299999999992</v>
      </c>
      <c r="N56" s="42">
        <v>421339.73000000004</v>
      </c>
      <c r="O56" s="127">
        <f t="shared" ref="O56:O77" si="32">M56/N56</f>
        <v>6.2375556181231688E-2</v>
      </c>
      <c r="X56" s="1"/>
      <c r="AB56" s="1"/>
      <c r="AE56" s="1"/>
    </row>
    <row r="57" spans="1:31" x14ac:dyDescent="0.25">
      <c r="A57" s="305"/>
      <c r="B57" s="123" t="s">
        <v>27</v>
      </c>
      <c r="C57" s="45" t="s">
        <v>2</v>
      </c>
      <c r="D57" s="43">
        <v>0</v>
      </c>
      <c r="E57" s="42">
        <v>7777.3500000000013</v>
      </c>
      <c r="F57" s="42">
        <v>0</v>
      </c>
      <c r="G57" s="42">
        <v>854.7399999999999</v>
      </c>
      <c r="H57" s="124">
        <f t="shared" ref="H57:H67" si="33">SUM(D57:G57)</f>
        <v>8632.090000000002</v>
      </c>
      <c r="I57" s="42">
        <v>1.5999999999999999</v>
      </c>
      <c r="J57" s="42">
        <v>729.50999999999976</v>
      </c>
      <c r="K57" s="42">
        <f t="shared" ref="K57:K75" si="34">H57+I57+J57</f>
        <v>9363.2000000000025</v>
      </c>
      <c r="L57" s="125">
        <v>1629.5300000000002</v>
      </c>
      <c r="M57" s="125">
        <f t="shared" ref="M57:M75" si="35">K57+L57</f>
        <v>10992.730000000003</v>
      </c>
      <c r="N57" s="42">
        <v>395230.71</v>
      </c>
      <c r="O57" s="127">
        <f t="shared" si="32"/>
        <v>2.7813451034713377E-2</v>
      </c>
      <c r="AB57" s="1"/>
      <c r="AE57" s="1"/>
    </row>
    <row r="58" spans="1:31" x14ac:dyDescent="0.25">
      <c r="A58" s="305"/>
      <c r="B58" s="123" t="s">
        <v>36</v>
      </c>
      <c r="C58" s="45" t="s">
        <v>11</v>
      </c>
      <c r="D58" s="43">
        <v>3195.73</v>
      </c>
      <c r="E58" s="42">
        <v>27757.22</v>
      </c>
      <c r="F58" s="42">
        <v>0</v>
      </c>
      <c r="G58" s="42">
        <v>1740.2599999999998</v>
      </c>
      <c r="H58" s="124">
        <f>SUM(D58:G58)</f>
        <v>32693.21</v>
      </c>
      <c r="I58" s="42">
        <v>278.6099999999999</v>
      </c>
      <c r="J58" s="42">
        <v>6081.8800000000019</v>
      </c>
      <c r="K58" s="42">
        <f>H58+I58+J58</f>
        <v>39053.700000000004</v>
      </c>
      <c r="L58" s="125">
        <v>4403.2599999999993</v>
      </c>
      <c r="M58" s="125">
        <f>K58+L58</f>
        <v>43456.960000000006</v>
      </c>
      <c r="N58" s="42">
        <v>1531568.32</v>
      </c>
      <c r="O58" s="127">
        <f>M58/N58</f>
        <v>2.8374157020954836E-2</v>
      </c>
      <c r="AB58" s="1"/>
      <c r="AE58" s="1"/>
    </row>
    <row r="59" spans="1:31" x14ac:dyDescent="0.25">
      <c r="A59" s="305"/>
      <c r="B59" s="123" t="s">
        <v>28</v>
      </c>
      <c r="C59" s="45" t="s">
        <v>3</v>
      </c>
      <c r="D59" s="43">
        <v>0</v>
      </c>
      <c r="E59" s="42">
        <v>12949.66</v>
      </c>
      <c r="F59" s="42">
        <v>0</v>
      </c>
      <c r="G59" s="42">
        <v>1181</v>
      </c>
      <c r="H59" s="124">
        <f t="shared" si="33"/>
        <v>14130.66</v>
      </c>
      <c r="I59" s="42">
        <v>39.89</v>
      </c>
      <c r="J59" s="42">
        <v>2436.9999999999995</v>
      </c>
      <c r="K59" s="42">
        <f t="shared" si="34"/>
        <v>16607.55</v>
      </c>
      <c r="L59" s="125">
        <v>1552.5299999999997</v>
      </c>
      <c r="M59" s="125">
        <f t="shared" si="35"/>
        <v>18160.079999999998</v>
      </c>
      <c r="N59" s="42">
        <v>719236.14</v>
      </c>
      <c r="O59" s="127">
        <f t="shared" si="32"/>
        <v>2.5249120546139404E-2</v>
      </c>
      <c r="AB59" s="1"/>
      <c r="AE59" s="1"/>
    </row>
    <row r="60" spans="1:31" x14ac:dyDescent="0.25">
      <c r="A60" s="305"/>
      <c r="B60" s="123" t="s">
        <v>29</v>
      </c>
      <c r="C60" s="45" t="s">
        <v>4</v>
      </c>
      <c r="D60" s="43">
        <v>1445.4399999999998</v>
      </c>
      <c r="E60" s="42">
        <v>8508.9399999999987</v>
      </c>
      <c r="F60" s="42">
        <v>0</v>
      </c>
      <c r="G60" s="42">
        <v>582.54</v>
      </c>
      <c r="H60" s="124">
        <f t="shared" si="33"/>
        <v>10536.919999999998</v>
      </c>
      <c r="I60" s="42">
        <v>313.07999999999987</v>
      </c>
      <c r="J60" s="42">
        <v>665.61</v>
      </c>
      <c r="K60" s="42">
        <f t="shared" si="34"/>
        <v>11515.609999999999</v>
      </c>
      <c r="L60" s="125">
        <v>757.32000000000016</v>
      </c>
      <c r="M60" s="125">
        <f t="shared" si="35"/>
        <v>12272.929999999998</v>
      </c>
      <c r="N60" s="42">
        <v>819243.3</v>
      </c>
      <c r="O60" s="127">
        <f t="shared" si="32"/>
        <v>1.4980812171426971E-2</v>
      </c>
      <c r="AB60" s="1"/>
      <c r="AE60" s="1"/>
    </row>
    <row r="61" spans="1:31" x14ac:dyDescent="0.25">
      <c r="A61" s="305"/>
      <c r="B61" s="123" t="s">
        <v>32</v>
      </c>
      <c r="C61" s="45" t="s">
        <v>7</v>
      </c>
      <c r="D61" s="43">
        <v>3490.21</v>
      </c>
      <c r="E61" s="42">
        <v>6855.0500000000011</v>
      </c>
      <c r="F61" s="42">
        <v>0.02</v>
      </c>
      <c r="G61" s="42">
        <v>902.26999999999987</v>
      </c>
      <c r="H61" s="124">
        <f>SUM(D61:G61)</f>
        <v>11247.550000000003</v>
      </c>
      <c r="I61" s="42">
        <v>20.490000000000002</v>
      </c>
      <c r="J61" s="42">
        <v>729.94</v>
      </c>
      <c r="K61" s="42">
        <f>H61+I61+J61</f>
        <v>11997.980000000003</v>
      </c>
      <c r="L61" s="125">
        <v>4269.2600000000029</v>
      </c>
      <c r="M61" s="125">
        <f>K61+L61</f>
        <v>16267.240000000005</v>
      </c>
      <c r="N61" s="42">
        <v>165668.29999999999</v>
      </c>
      <c r="O61" s="127">
        <f>M61/N61</f>
        <v>9.8191627486972508E-2</v>
      </c>
      <c r="AB61" s="1"/>
      <c r="AE61" s="1"/>
    </row>
    <row r="62" spans="1:31" x14ac:dyDescent="0.25">
      <c r="A62" s="305"/>
      <c r="B62" s="123" t="s">
        <v>31</v>
      </c>
      <c r="C62" s="45" t="s">
        <v>6</v>
      </c>
      <c r="D62" s="43">
        <v>157.93</v>
      </c>
      <c r="E62" s="42">
        <v>13732.270000000002</v>
      </c>
      <c r="F62" s="42">
        <v>0</v>
      </c>
      <c r="G62" s="42">
        <v>922.15999999999985</v>
      </c>
      <c r="H62" s="124">
        <f>SUM(D62:G62)</f>
        <v>14812.360000000002</v>
      </c>
      <c r="I62" s="42">
        <v>49.02</v>
      </c>
      <c r="J62" s="42">
        <v>6166.2299999999987</v>
      </c>
      <c r="K62" s="42">
        <f>H62+I62+J62</f>
        <v>21027.61</v>
      </c>
      <c r="L62" s="125">
        <v>1339.1399999999999</v>
      </c>
      <c r="M62" s="125">
        <f>K62+L62</f>
        <v>22366.75</v>
      </c>
      <c r="N62" s="42">
        <v>838710.06</v>
      </c>
      <c r="O62" s="127">
        <f>M62/N62</f>
        <v>2.6668035912195926E-2</v>
      </c>
      <c r="AB62" s="1"/>
      <c r="AE62" s="1"/>
    </row>
    <row r="63" spans="1:31" x14ac:dyDescent="0.25">
      <c r="A63" s="305"/>
      <c r="B63" s="123" t="s">
        <v>30</v>
      </c>
      <c r="C63" s="45" t="s">
        <v>5</v>
      </c>
      <c r="D63" s="43">
        <v>0</v>
      </c>
      <c r="E63" s="42">
        <v>11461.669999999998</v>
      </c>
      <c r="F63" s="42">
        <v>0</v>
      </c>
      <c r="G63" s="42">
        <v>838.55999999999972</v>
      </c>
      <c r="H63" s="124">
        <f t="shared" si="33"/>
        <v>12300.229999999998</v>
      </c>
      <c r="I63" s="42">
        <v>300.5</v>
      </c>
      <c r="J63" s="42">
        <v>652.34999999999991</v>
      </c>
      <c r="K63" s="42">
        <f t="shared" si="34"/>
        <v>13253.079999999998</v>
      </c>
      <c r="L63" s="125">
        <v>364.17000000000007</v>
      </c>
      <c r="M63" s="125">
        <f t="shared" si="35"/>
        <v>13617.249999999998</v>
      </c>
      <c r="N63" s="42">
        <v>696534.77000000014</v>
      </c>
      <c r="O63" s="127">
        <f t="shared" si="32"/>
        <v>1.9549993175502201E-2</v>
      </c>
      <c r="AB63" s="1"/>
      <c r="AE63" s="1"/>
    </row>
    <row r="64" spans="1:31" s="44" customFormat="1" ht="12.75" x14ac:dyDescent="0.2">
      <c r="A64" s="305"/>
      <c r="B64" s="261" t="s">
        <v>50</v>
      </c>
      <c r="C64" s="75" t="s">
        <v>55</v>
      </c>
      <c r="D64" s="94">
        <f>SUM(D53:D63)</f>
        <v>13832.7</v>
      </c>
      <c r="E64" s="76">
        <f t="shared" ref="E64" si="36">SUM(E53:E63)</f>
        <v>151802.17000000004</v>
      </c>
      <c r="F64" s="76">
        <f t="shared" ref="F64" si="37">SUM(F53:F63)</f>
        <v>5.87</v>
      </c>
      <c r="G64" s="76">
        <f t="shared" ref="G64" si="38">SUM(G53:G63)</f>
        <v>10062.129999999997</v>
      </c>
      <c r="H64" s="99">
        <f t="shared" ref="H64" si="39">SUM(H53:H63)</f>
        <v>175702.87</v>
      </c>
      <c r="I64" s="76">
        <f t="shared" ref="I64" si="40">SUM(I53:I63)</f>
        <v>1116.0599999999997</v>
      </c>
      <c r="J64" s="76">
        <f t="shared" ref="J64" si="41">SUM(J53:J63)</f>
        <v>30062.76</v>
      </c>
      <c r="K64" s="76">
        <f t="shared" ref="K64" si="42">SUM(K53:K63)</f>
        <v>206881.68999999997</v>
      </c>
      <c r="L64" s="104">
        <f t="shared" ref="L64" si="43">SUM(L53:L63)</f>
        <v>19041.18</v>
      </c>
      <c r="M64" s="104">
        <f t="shared" ref="M64" si="44">SUM(M53:M63)</f>
        <v>225922.87</v>
      </c>
      <c r="N64" s="76">
        <f t="shared" ref="N64" si="45">SUM(N53:N63)</f>
        <v>7136899.9300000006</v>
      </c>
      <c r="O64" s="86">
        <f>M64/N64</f>
        <v>3.1655602883029349E-2</v>
      </c>
      <c r="U64" s="15"/>
      <c r="X64" s="15"/>
      <c r="AB64" s="15"/>
      <c r="AE64" s="15"/>
    </row>
    <row r="65" spans="1:31" x14ac:dyDescent="0.25">
      <c r="A65" s="305"/>
      <c r="B65" s="123" t="s">
        <v>35</v>
      </c>
      <c r="C65" s="45" t="s">
        <v>10</v>
      </c>
      <c r="D65" s="43">
        <v>0</v>
      </c>
      <c r="E65" s="42">
        <v>8168.05</v>
      </c>
      <c r="F65" s="42">
        <v>0.01</v>
      </c>
      <c r="G65" s="42">
        <v>621.20999999999992</v>
      </c>
      <c r="H65" s="124">
        <f>SUM(D65:G65)</f>
        <v>8789.27</v>
      </c>
      <c r="I65" s="42">
        <v>10.09</v>
      </c>
      <c r="J65" s="42">
        <v>604.0999999999998</v>
      </c>
      <c r="K65" s="42">
        <f>H65+I65+J65</f>
        <v>9403.4600000000009</v>
      </c>
      <c r="L65" s="125">
        <v>1336.1499999999996</v>
      </c>
      <c r="M65" s="125">
        <f>K65+L65</f>
        <v>10739.61</v>
      </c>
      <c r="N65" s="42">
        <v>342005.72</v>
      </c>
      <c r="O65" s="127">
        <f>M65/N65</f>
        <v>3.1401843220633857E-2</v>
      </c>
      <c r="AB65" s="1"/>
      <c r="AE65" s="1"/>
    </row>
    <row r="66" spans="1:31" x14ac:dyDescent="0.25">
      <c r="A66" s="305"/>
      <c r="B66" s="123" t="s">
        <v>33</v>
      </c>
      <c r="C66" s="45" t="s">
        <v>8</v>
      </c>
      <c r="D66" s="43">
        <v>0</v>
      </c>
      <c r="E66" s="42">
        <v>5884.1800000000012</v>
      </c>
      <c r="F66" s="42">
        <v>0</v>
      </c>
      <c r="G66" s="42">
        <v>529.16999999999996</v>
      </c>
      <c r="H66" s="124">
        <f t="shared" si="33"/>
        <v>6413.3500000000013</v>
      </c>
      <c r="I66" s="42">
        <v>9.58</v>
      </c>
      <c r="J66" s="42">
        <v>1043.7</v>
      </c>
      <c r="K66" s="42">
        <f t="shared" si="34"/>
        <v>7466.630000000001</v>
      </c>
      <c r="L66" s="125">
        <v>1046.8800000000001</v>
      </c>
      <c r="M66" s="125">
        <f t="shared" si="35"/>
        <v>8513.510000000002</v>
      </c>
      <c r="N66" s="42">
        <v>221167.92</v>
      </c>
      <c r="O66" s="127">
        <f t="shared" si="32"/>
        <v>3.8493421649939109E-2</v>
      </c>
      <c r="AB66" s="1"/>
      <c r="AE66" s="1"/>
    </row>
    <row r="67" spans="1:31" x14ac:dyDescent="0.25">
      <c r="A67" s="305"/>
      <c r="B67" s="123" t="s">
        <v>34</v>
      </c>
      <c r="C67" s="45" t="s">
        <v>9</v>
      </c>
      <c r="D67" s="43">
        <v>1785.72</v>
      </c>
      <c r="E67" s="42">
        <v>11683.240000000002</v>
      </c>
      <c r="F67" s="42">
        <v>56.48</v>
      </c>
      <c r="G67" s="42">
        <v>914.95</v>
      </c>
      <c r="H67" s="124">
        <f t="shared" si="33"/>
        <v>14440.390000000001</v>
      </c>
      <c r="I67" s="42">
        <v>117.69</v>
      </c>
      <c r="J67" s="42">
        <v>1049.5700000000002</v>
      </c>
      <c r="K67" s="42">
        <f t="shared" si="34"/>
        <v>15607.650000000001</v>
      </c>
      <c r="L67" s="125">
        <v>857.53</v>
      </c>
      <c r="M67" s="125">
        <f t="shared" si="35"/>
        <v>16465.18</v>
      </c>
      <c r="N67" s="42">
        <v>422395.03</v>
      </c>
      <c r="O67" s="127">
        <f t="shared" si="32"/>
        <v>3.8980524936574182E-2</v>
      </c>
      <c r="AB67" s="1"/>
      <c r="AE67" s="1"/>
    </row>
    <row r="68" spans="1:31" s="44" customFormat="1" ht="12.75" x14ac:dyDescent="0.2">
      <c r="A68" s="305"/>
      <c r="B68" s="262" t="s">
        <v>51</v>
      </c>
      <c r="C68" s="174" t="s">
        <v>52</v>
      </c>
      <c r="D68" s="179">
        <f>SUM(D65:D67)</f>
        <v>1785.72</v>
      </c>
      <c r="E68" s="175">
        <f t="shared" ref="E68" si="46">SUM(E65:E67)</f>
        <v>25735.47</v>
      </c>
      <c r="F68" s="175">
        <f t="shared" ref="F68" si="47">SUM(F65:F67)</f>
        <v>56.489999999999995</v>
      </c>
      <c r="G68" s="175">
        <f t="shared" ref="G68" si="48">SUM(G65:G67)</f>
        <v>2065.33</v>
      </c>
      <c r="H68" s="181">
        <f>SUM(H65:H67)</f>
        <v>29643.010000000002</v>
      </c>
      <c r="I68" s="175">
        <f t="shared" ref="I68" si="49">SUM(I65:I67)</f>
        <v>137.36000000000001</v>
      </c>
      <c r="J68" s="175">
        <f t="shared" ref="J68" si="50">SUM(J65:J67)</f>
        <v>2697.37</v>
      </c>
      <c r="K68" s="175">
        <f t="shared" ref="K68" si="51">SUM(K65:K67)</f>
        <v>32477.740000000005</v>
      </c>
      <c r="L68" s="183">
        <f t="shared" ref="L68" si="52">SUM(L65:L67)</f>
        <v>3240.5599999999995</v>
      </c>
      <c r="M68" s="183">
        <f t="shared" ref="M68" si="53">SUM(M65:M67)</f>
        <v>35718.300000000003</v>
      </c>
      <c r="N68" s="175">
        <f t="shared" ref="N68" si="54">SUM(N65:N67)</f>
        <v>985568.67</v>
      </c>
      <c r="O68" s="185">
        <f>M68/N68</f>
        <v>3.6241310308697212E-2</v>
      </c>
      <c r="U68" s="15"/>
      <c r="X68" s="15"/>
      <c r="AB68" s="15"/>
      <c r="AE68" s="15"/>
    </row>
    <row r="69" spans="1:31" s="44" customFormat="1" ht="15" customHeight="1" thickBot="1" x14ac:dyDescent="0.3">
      <c r="A69" s="306"/>
      <c r="B69" s="311" t="s">
        <v>54</v>
      </c>
      <c r="C69" s="311"/>
      <c r="D69" s="186">
        <f>SUM(D46,D52,D64,D68)</f>
        <v>23749.99</v>
      </c>
      <c r="E69" s="21">
        <f t="shared" ref="E69" si="55">SUM(E46,E52,E64,E68)</f>
        <v>453048.67000000004</v>
      </c>
      <c r="F69" s="21">
        <f>SUM(F46,F52,F64,F68)</f>
        <v>71.55</v>
      </c>
      <c r="G69" s="21">
        <f t="shared" ref="G69" si="56">SUM(G46,G52,G64,G68)</f>
        <v>24955.799999999996</v>
      </c>
      <c r="H69" s="22">
        <f>SUM(H46,H52,H64,H68)</f>
        <v>501826.01</v>
      </c>
      <c r="I69" s="21">
        <f t="shared" ref="I69" si="57">SUM(I46,I52,I64,I68)</f>
        <v>2878.6200000000003</v>
      </c>
      <c r="J69" s="21">
        <f t="shared" ref="J69" si="58">SUM(J46,J52,J64,J68)</f>
        <v>120887.35000000002</v>
      </c>
      <c r="K69" s="21">
        <f t="shared" ref="K69" si="59">SUM(K46,K52,K64,K68)</f>
        <v>625591.98</v>
      </c>
      <c r="L69" s="187">
        <f t="shared" ref="L69" si="60">SUM(L46,L52,L64,L68)</f>
        <v>54863.51</v>
      </c>
      <c r="M69" s="187">
        <f t="shared" ref="M69" si="61">SUM(M46,M52,M64,M68)</f>
        <v>680455.49000000011</v>
      </c>
      <c r="N69" s="21">
        <f t="shared" ref="N69" si="62">SUM(N46,N52,N64,N68)</f>
        <v>25091927.480000004</v>
      </c>
      <c r="O69" s="24">
        <f t="shared" ref="O69" si="63">M69/N69</f>
        <v>2.7118502177338511E-2</v>
      </c>
      <c r="Q69" s="63"/>
      <c r="U69" s="15"/>
      <c r="X69" s="15"/>
      <c r="AB69" s="15"/>
      <c r="AE69" s="15"/>
    </row>
    <row r="70" spans="1:31" s="60" customFormat="1" x14ac:dyDescent="0.25">
      <c r="A70" s="113"/>
      <c r="B70" s="55"/>
      <c r="C70" s="113"/>
      <c r="D70" s="18"/>
      <c r="E70" s="19"/>
      <c r="F70" s="19"/>
      <c r="G70" s="19"/>
      <c r="H70" s="20"/>
      <c r="I70" s="19"/>
      <c r="J70" s="19"/>
      <c r="K70" s="19"/>
      <c r="L70" s="20"/>
      <c r="M70" s="20"/>
      <c r="N70" s="19"/>
      <c r="O70" s="23"/>
      <c r="AE70" s="1"/>
    </row>
    <row r="71" spans="1:31" s="60" customFormat="1" ht="15.75" thickBot="1" x14ac:dyDescent="0.3">
      <c r="A71" s="113"/>
      <c r="B71" s="55"/>
      <c r="C71" s="113"/>
      <c r="D71" s="18"/>
      <c r="E71" s="19"/>
      <c r="F71" s="19"/>
      <c r="G71" s="19"/>
      <c r="H71" s="20"/>
      <c r="I71" s="19"/>
      <c r="J71" s="19"/>
      <c r="K71" s="19"/>
      <c r="L71" s="20"/>
      <c r="M71" s="20"/>
      <c r="N71" s="19"/>
      <c r="O71" s="23"/>
      <c r="AE71" s="1"/>
    </row>
    <row r="72" spans="1:31" x14ac:dyDescent="0.25">
      <c r="A72" s="307" t="s">
        <v>53</v>
      </c>
      <c r="B72" s="195" t="s">
        <v>45</v>
      </c>
      <c r="C72" s="137" t="s">
        <v>24</v>
      </c>
      <c r="D72" s="140">
        <v>89854.36</v>
      </c>
      <c r="E72" s="139">
        <v>949101.97</v>
      </c>
      <c r="F72" s="139">
        <v>0</v>
      </c>
      <c r="G72" s="139">
        <v>12.540000000000001</v>
      </c>
      <c r="H72" s="141">
        <f>SUM(D72:G72)</f>
        <v>1038968.87</v>
      </c>
      <c r="I72" s="139">
        <v>0.12</v>
      </c>
      <c r="J72" s="139">
        <v>19519.530000000006</v>
      </c>
      <c r="K72" s="139">
        <f>H72+I72+J72</f>
        <v>1058488.52</v>
      </c>
      <c r="L72" s="142">
        <v>44498.46</v>
      </c>
      <c r="M72" s="139">
        <f>K72+L72</f>
        <v>1102986.98</v>
      </c>
      <c r="N72" s="140">
        <v>1789893.65</v>
      </c>
      <c r="O72" s="145">
        <f>M72/N72</f>
        <v>0.61623045592680881</v>
      </c>
      <c r="AE72" s="1"/>
    </row>
    <row r="73" spans="1:31" x14ac:dyDescent="0.25">
      <c r="A73" s="308"/>
      <c r="B73" s="196" t="s">
        <v>44</v>
      </c>
      <c r="C73" s="146" t="s">
        <v>22</v>
      </c>
      <c r="D73" s="149">
        <v>0</v>
      </c>
      <c r="E73" s="148">
        <v>276179.63</v>
      </c>
      <c r="F73" s="148">
        <v>0</v>
      </c>
      <c r="G73" s="148">
        <v>48.07</v>
      </c>
      <c r="H73" s="150">
        <f>SUM(D73:G73)</f>
        <v>276227.7</v>
      </c>
      <c r="I73" s="148">
        <v>0</v>
      </c>
      <c r="J73" s="148">
        <v>151.31999999999996</v>
      </c>
      <c r="K73" s="148">
        <f>H73+I73+J73</f>
        <v>276379.02</v>
      </c>
      <c r="L73" s="151">
        <v>47370.69</v>
      </c>
      <c r="M73" s="148">
        <f>K73+L73</f>
        <v>323749.71000000002</v>
      </c>
      <c r="N73" s="149">
        <v>678273.06</v>
      </c>
      <c r="O73" s="154">
        <f>M73/N73</f>
        <v>0.4773147115705878</v>
      </c>
      <c r="AE73" s="1"/>
    </row>
    <row r="74" spans="1:31" x14ac:dyDescent="0.25">
      <c r="A74" s="308"/>
      <c r="B74" s="196" t="s">
        <v>43</v>
      </c>
      <c r="C74" s="146" t="s">
        <v>20</v>
      </c>
      <c r="D74" s="149">
        <v>6028.7699999999995</v>
      </c>
      <c r="E74" s="148">
        <v>150430.29999999999</v>
      </c>
      <c r="F74" s="148">
        <v>0</v>
      </c>
      <c r="G74" s="148">
        <v>20.619999999999997</v>
      </c>
      <c r="H74" s="150">
        <f t="shared" ref="H74" si="64">SUM(D74:G74)</f>
        <v>156479.68999999997</v>
      </c>
      <c r="I74" s="148">
        <v>0</v>
      </c>
      <c r="J74" s="148">
        <v>265.33000000000004</v>
      </c>
      <c r="K74" s="148">
        <f>H74+I74+J74</f>
        <v>156745.01999999996</v>
      </c>
      <c r="L74" s="151">
        <v>15673.539999999997</v>
      </c>
      <c r="M74" s="148">
        <f>K74+L74</f>
        <v>172418.55999999997</v>
      </c>
      <c r="N74" s="149">
        <v>600185.59</v>
      </c>
      <c r="O74" s="154">
        <f>M74/N74</f>
        <v>0.287275407595174</v>
      </c>
      <c r="AE74" s="1"/>
    </row>
    <row r="75" spans="1:31" ht="15" customHeight="1" x14ac:dyDescent="0.25">
      <c r="A75" s="308" t="s">
        <v>53</v>
      </c>
      <c r="B75" s="197" t="s">
        <v>40</v>
      </c>
      <c r="C75" s="146" t="s">
        <v>16</v>
      </c>
      <c r="D75" s="149">
        <v>8632.39</v>
      </c>
      <c r="E75" s="148">
        <v>59303.650000000009</v>
      </c>
      <c r="F75" s="148">
        <v>0</v>
      </c>
      <c r="G75" s="148">
        <v>36.559999999999995</v>
      </c>
      <c r="H75" s="150">
        <f>SUM(D75:G75)</f>
        <v>67972.600000000006</v>
      </c>
      <c r="I75" s="148">
        <v>0</v>
      </c>
      <c r="J75" s="148">
        <v>189.97</v>
      </c>
      <c r="K75" s="148">
        <f t="shared" si="34"/>
        <v>68162.570000000007</v>
      </c>
      <c r="L75" s="151">
        <v>284.27</v>
      </c>
      <c r="M75" s="148">
        <f t="shared" si="35"/>
        <v>68446.840000000011</v>
      </c>
      <c r="N75" s="149">
        <v>118845.81000000001</v>
      </c>
      <c r="O75" s="154">
        <f t="shared" si="32"/>
        <v>0.5759297698421173</v>
      </c>
      <c r="AE75" s="1"/>
    </row>
    <row r="76" spans="1:31" ht="15" customHeight="1" x14ac:dyDescent="0.25">
      <c r="A76" s="309"/>
      <c r="B76" s="164" t="s">
        <v>46</v>
      </c>
      <c r="C76" s="177" t="s">
        <v>47</v>
      </c>
      <c r="D76" s="180">
        <f>SUM(D72:D75)</f>
        <v>104515.52</v>
      </c>
      <c r="E76" s="178">
        <f t="shared" ref="E76:N76" si="65">SUM(E72:E75)</f>
        <v>1435015.55</v>
      </c>
      <c r="F76" s="178">
        <f t="shared" si="65"/>
        <v>0</v>
      </c>
      <c r="G76" s="178">
        <f t="shared" si="65"/>
        <v>117.78999999999999</v>
      </c>
      <c r="H76" s="182">
        <f t="shared" si="65"/>
        <v>1539648.86</v>
      </c>
      <c r="I76" s="178">
        <f t="shared" si="65"/>
        <v>0.12</v>
      </c>
      <c r="J76" s="178">
        <f t="shared" si="65"/>
        <v>20126.150000000009</v>
      </c>
      <c r="K76" s="178">
        <f t="shared" si="65"/>
        <v>1559775.1300000001</v>
      </c>
      <c r="L76" s="184">
        <f t="shared" si="65"/>
        <v>107826.95999999999</v>
      </c>
      <c r="M76" s="178">
        <f t="shared" si="65"/>
        <v>1667602.09</v>
      </c>
      <c r="N76" s="180">
        <f t="shared" si="65"/>
        <v>3187198.11</v>
      </c>
      <c r="O76" s="188">
        <f t="shared" si="32"/>
        <v>0.52321883750113052</v>
      </c>
      <c r="AE76" s="1"/>
    </row>
    <row r="77" spans="1:31" ht="15.75" thickBot="1" x14ac:dyDescent="0.3">
      <c r="A77" s="302" t="s">
        <v>70</v>
      </c>
      <c r="B77" s="303"/>
      <c r="C77" s="303"/>
      <c r="D77" s="96">
        <f>D76+D69</f>
        <v>128265.51000000001</v>
      </c>
      <c r="E77" s="89">
        <f t="shared" ref="E77:N77" si="66">E76+E69</f>
        <v>1888064.2200000002</v>
      </c>
      <c r="F77" s="89">
        <f t="shared" si="66"/>
        <v>71.55</v>
      </c>
      <c r="G77" s="89">
        <f t="shared" si="66"/>
        <v>25073.589999999997</v>
      </c>
      <c r="H77" s="101">
        <f>H76+H69</f>
        <v>2041474.87</v>
      </c>
      <c r="I77" s="89">
        <f t="shared" si="66"/>
        <v>2878.7400000000002</v>
      </c>
      <c r="J77" s="89">
        <f t="shared" si="66"/>
        <v>141013.50000000003</v>
      </c>
      <c r="K77" s="89">
        <f t="shared" si="66"/>
        <v>2185367.1100000003</v>
      </c>
      <c r="L77" s="106">
        <f t="shared" si="66"/>
        <v>162690.47</v>
      </c>
      <c r="M77" s="89">
        <f t="shared" si="66"/>
        <v>2348057.58</v>
      </c>
      <c r="N77" s="96">
        <f t="shared" si="66"/>
        <v>28279125.590000004</v>
      </c>
      <c r="O77" s="189">
        <f t="shared" si="32"/>
        <v>8.3031477494845685E-2</v>
      </c>
      <c r="AE77" s="1"/>
    </row>
    <row r="78" spans="1:31" x14ac:dyDescent="0.25">
      <c r="AE78" s="1"/>
    </row>
    <row r="79" spans="1:31" x14ac:dyDescent="0.25">
      <c r="AE79" s="1"/>
    </row>
    <row r="80" spans="1:31" x14ac:dyDescent="0.25">
      <c r="AE80" s="1"/>
    </row>
    <row r="81" spans="31:31" x14ac:dyDescent="0.25">
      <c r="AE81" s="1"/>
    </row>
    <row r="82" spans="31:31" x14ac:dyDescent="0.25">
      <c r="AE82" s="1"/>
    </row>
    <row r="83" spans="31:31" x14ac:dyDescent="0.25">
      <c r="AE83" s="1"/>
    </row>
    <row r="84" spans="31:31" x14ac:dyDescent="0.25">
      <c r="AE84" s="1"/>
    </row>
    <row r="85" spans="31:31" x14ac:dyDescent="0.25">
      <c r="AE85" s="1"/>
    </row>
    <row r="86" spans="31:31" x14ac:dyDescent="0.25">
      <c r="AE86" s="1"/>
    </row>
    <row r="87" spans="31:31" x14ac:dyDescent="0.25">
      <c r="AE87" s="1"/>
    </row>
    <row r="88" spans="31:31" x14ac:dyDescent="0.25">
      <c r="AE88" s="1"/>
    </row>
    <row r="89" spans="31:31" x14ac:dyDescent="0.25">
      <c r="AE89" s="1"/>
    </row>
    <row r="90" spans="31:31" x14ac:dyDescent="0.25">
      <c r="AE90" s="1"/>
    </row>
    <row r="91" spans="31:31" x14ac:dyDescent="0.25">
      <c r="AE91" s="1"/>
    </row>
    <row r="92" spans="31:31" x14ac:dyDescent="0.25">
      <c r="AE92" s="1"/>
    </row>
    <row r="93" spans="31:31" x14ac:dyDescent="0.25">
      <c r="AE93" s="1"/>
    </row>
    <row r="94" spans="31:31" x14ac:dyDescent="0.25">
      <c r="AE94" s="1"/>
    </row>
    <row r="95" spans="31:31" x14ac:dyDescent="0.25">
      <c r="AE95" s="1"/>
    </row>
    <row r="96" spans="31:31" x14ac:dyDescent="0.25">
      <c r="AE96" s="1"/>
    </row>
    <row r="97" spans="31:31" x14ac:dyDescent="0.25">
      <c r="AE97" s="1"/>
    </row>
    <row r="98" spans="31:31" x14ac:dyDescent="0.25">
      <c r="AE98" s="1"/>
    </row>
    <row r="99" spans="31:31" x14ac:dyDescent="0.25">
      <c r="AE99" s="1"/>
    </row>
    <row r="100" spans="31:31" x14ac:dyDescent="0.25">
      <c r="AE100" s="1"/>
    </row>
    <row r="101" spans="31:31" x14ac:dyDescent="0.25">
      <c r="AE101" s="1"/>
    </row>
    <row r="102" spans="31:31" x14ac:dyDescent="0.25">
      <c r="AE102" s="1"/>
    </row>
    <row r="103" spans="31:31" x14ac:dyDescent="0.25">
      <c r="AE103" s="1"/>
    </row>
    <row r="104" spans="31:31" x14ac:dyDescent="0.25">
      <c r="AE104" s="1"/>
    </row>
    <row r="105" spans="31:31" x14ac:dyDescent="0.25">
      <c r="AE105" s="1"/>
    </row>
    <row r="106" spans="31:31" x14ac:dyDescent="0.25">
      <c r="AE106" s="1"/>
    </row>
    <row r="107" spans="31:31" x14ac:dyDescent="0.25">
      <c r="AE107" s="1"/>
    </row>
    <row r="108" spans="31:31" x14ac:dyDescent="0.25">
      <c r="AE108" s="1"/>
    </row>
    <row r="109" spans="31:31" x14ac:dyDescent="0.25">
      <c r="AE109" s="1"/>
    </row>
  </sheetData>
  <mergeCells count="22">
    <mergeCell ref="A1:O1"/>
    <mergeCell ref="A41:O41"/>
    <mergeCell ref="N42:N43"/>
    <mergeCell ref="O42:O43"/>
    <mergeCell ref="O2:O3"/>
    <mergeCell ref="A32:A36"/>
    <mergeCell ref="A37:C37"/>
    <mergeCell ref="A4:A29"/>
    <mergeCell ref="B29:C29"/>
    <mergeCell ref="B2:C3"/>
    <mergeCell ref="B42:C43"/>
    <mergeCell ref="D2:K2"/>
    <mergeCell ref="D42:K42"/>
    <mergeCell ref="N2:N3"/>
    <mergeCell ref="L2:L3"/>
    <mergeCell ref="M2:M3"/>
    <mergeCell ref="L42:L43"/>
    <mergeCell ref="M42:M43"/>
    <mergeCell ref="B69:C69"/>
    <mergeCell ref="A72:A76"/>
    <mergeCell ref="A77:C77"/>
    <mergeCell ref="A44:A6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zoomScale="80" zoomScaleNormal="80" workbookViewId="0">
      <selection activeCell="K63" sqref="K63"/>
    </sheetView>
  </sheetViews>
  <sheetFormatPr defaultRowHeight="15" x14ac:dyDescent="0.25"/>
  <cols>
    <col min="1" max="1" width="13.42578125" style="26" customWidth="1"/>
    <col min="2" max="2" width="7.28515625" style="62" customWidth="1"/>
    <col min="3" max="3" width="25.85546875" style="26" bestFit="1" customWidth="1"/>
    <col min="4" max="4" width="9.28515625" style="26" customWidth="1"/>
    <col min="5" max="5" width="10" style="26" customWidth="1"/>
    <col min="6" max="6" width="10.42578125" style="26" customWidth="1"/>
    <col min="7" max="7" width="10.5703125" style="26" customWidth="1"/>
    <col min="8" max="8" width="12.42578125" style="26" customWidth="1"/>
    <col min="9" max="9" width="14.42578125" style="26" customWidth="1"/>
    <col min="10" max="10" width="14.7109375" style="26" customWidth="1"/>
    <col min="11" max="11" width="20.85546875" style="26" customWidth="1"/>
    <col min="12" max="16384" width="9.140625" style="26"/>
  </cols>
  <sheetData>
    <row r="1" spans="1:11" ht="21.75" customHeight="1" x14ac:dyDescent="0.25">
      <c r="A1" s="316" t="s">
        <v>99</v>
      </c>
      <c r="B1" s="317"/>
      <c r="C1" s="317"/>
      <c r="D1" s="317"/>
      <c r="E1" s="317"/>
      <c r="F1" s="317"/>
      <c r="G1" s="317"/>
      <c r="H1" s="317"/>
      <c r="I1" s="317"/>
      <c r="J1" s="317"/>
      <c r="K1" s="318"/>
    </row>
    <row r="2" spans="1:11" s="5" customFormat="1" ht="15" customHeight="1" x14ac:dyDescent="0.2">
      <c r="A2" s="190"/>
      <c r="B2" s="312" t="s">
        <v>140</v>
      </c>
      <c r="C2" s="312"/>
      <c r="D2" s="314" t="s">
        <v>71</v>
      </c>
      <c r="E2" s="314" t="s">
        <v>72</v>
      </c>
      <c r="F2" s="314" t="s">
        <v>73</v>
      </c>
      <c r="G2" s="314" t="s">
        <v>74</v>
      </c>
      <c r="H2" s="314" t="s">
        <v>75</v>
      </c>
      <c r="I2" s="314" t="s">
        <v>96</v>
      </c>
      <c r="J2" s="314" t="s">
        <v>68</v>
      </c>
      <c r="K2" s="321" t="s">
        <v>102</v>
      </c>
    </row>
    <row r="3" spans="1:11" s="5" customFormat="1" ht="60" customHeight="1" thickBot="1" x14ac:dyDescent="0.25">
      <c r="A3" s="192"/>
      <c r="B3" s="313"/>
      <c r="C3" s="313"/>
      <c r="D3" s="314"/>
      <c r="E3" s="314"/>
      <c r="F3" s="314"/>
      <c r="G3" s="314"/>
      <c r="H3" s="314"/>
      <c r="I3" s="315"/>
      <c r="J3" s="314"/>
      <c r="K3" s="321"/>
    </row>
    <row r="4" spans="1:11" s="5" customFormat="1" ht="12.75" x14ac:dyDescent="0.2">
      <c r="A4" s="304" t="s">
        <v>54</v>
      </c>
      <c r="B4" s="114" t="s">
        <v>45</v>
      </c>
      <c r="C4" s="115" t="s">
        <v>23</v>
      </c>
      <c r="D4" s="117">
        <v>41761.470000000016</v>
      </c>
      <c r="E4" s="117">
        <v>39871.540000000015</v>
      </c>
      <c r="F4" s="117">
        <v>9881.9800000000032</v>
      </c>
      <c r="G4" s="117">
        <v>44885.33</v>
      </c>
      <c r="H4" s="117">
        <v>5307.3000000000011</v>
      </c>
      <c r="I4" s="119">
        <f>SUM(D4:H4)</f>
        <v>141707.62000000005</v>
      </c>
      <c r="J4" s="117">
        <v>3401716.0633</v>
      </c>
      <c r="K4" s="122">
        <f>I4/J4</f>
        <v>4.1657686109912911E-2</v>
      </c>
    </row>
    <row r="5" spans="1:11" s="5" customFormat="1" ht="12.75" x14ac:dyDescent="0.2">
      <c r="A5" s="305"/>
      <c r="B5" s="123" t="s">
        <v>44</v>
      </c>
      <c r="C5" s="45" t="s">
        <v>21</v>
      </c>
      <c r="D5" s="42">
        <v>17157.37</v>
      </c>
      <c r="E5" s="42">
        <v>15767.279999999997</v>
      </c>
      <c r="F5" s="42">
        <v>5087.7500000000009</v>
      </c>
      <c r="G5" s="42">
        <v>17871.589999999997</v>
      </c>
      <c r="H5" s="42">
        <v>2547.1100000000006</v>
      </c>
      <c r="I5" s="125">
        <f>SUM(D5:H5)</f>
        <v>58431.099999999991</v>
      </c>
      <c r="J5" s="42">
        <v>2857184.9196000001</v>
      </c>
      <c r="K5" s="127">
        <f t="shared" ref="K5:K29" si="0">I5/J5</f>
        <v>2.0450583929366471E-2</v>
      </c>
    </row>
    <row r="6" spans="1:11" s="5" customFormat="1" ht="12.75" x14ac:dyDescent="0.2">
      <c r="A6" s="305"/>
      <c r="B6" s="259" t="s">
        <v>48</v>
      </c>
      <c r="C6" s="69" t="s">
        <v>87</v>
      </c>
      <c r="D6" s="70">
        <f>SUM(D4:D5)</f>
        <v>58918.840000000011</v>
      </c>
      <c r="E6" s="70">
        <f t="shared" ref="E6:J6" si="1">SUM(E4:E5)</f>
        <v>55638.820000000014</v>
      </c>
      <c r="F6" s="70">
        <f t="shared" si="1"/>
        <v>14969.730000000003</v>
      </c>
      <c r="G6" s="70">
        <f t="shared" si="1"/>
        <v>62756.92</v>
      </c>
      <c r="H6" s="70">
        <f t="shared" si="1"/>
        <v>7854.4100000000017</v>
      </c>
      <c r="I6" s="102">
        <f t="shared" si="1"/>
        <v>200138.72000000003</v>
      </c>
      <c r="J6" s="70">
        <f t="shared" si="1"/>
        <v>6258900.9829000002</v>
      </c>
      <c r="K6" s="82">
        <f t="shared" si="0"/>
        <v>3.1976655413913854E-2</v>
      </c>
    </row>
    <row r="7" spans="1:11" s="5" customFormat="1" ht="12.75" x14ac:dyDescent="0.2">
      <c r="A7" s="305"/>
      <c r="B7" s="123" t="s">
        <v>43</v>
      </c>
      <c r="C7" s="45" t="s">
        <v>19</v>
      </c>
      <c r="D7" s="42">
        <v>5766.6000000000022</v>
      </c>
      <c r="E7" s="42">
        <v>16.18</v>
      </c>
      <c r="F7" s="42">
        <v>7897.7400000000025</v>
      </c>
      <c r="G7" s="42">
        <v>44294.52</v>
      </c>
      <c r="H7" s="42">
        <v>3761.3000000000015</v>
      </c>
      <c r="I7" s="125">
        <f>SUM(D7:H7)</f>
        <v>61736.340000000004</v>
      </c>
      <c r="J7" s="42">
        <v>2335037.2631999999</v>
      </c>
      <c r="K7" s="127">
        <f t="shared" si="0"/>
        <v>2.6439124108621207E-2</v>
      </c>
    </row>
    <row r="8" spans="1:11" s="5" customFormat="1" ht="12.75" x14ac:dyDescent="0.2">
      <c r="A8" s="305"/>
      <c r="B8" s="123" t="s">
        <v>42</v>
      </c>
      <c r="C8" s="45" t="s">
        <v>18</v>
      </c>
      <c r="D8" s="42">
        <v>4049.4500000000003</v>
      </c>
      <c r="E8" s="42">
        <v>135.27999999999997</v>
      </c>
      <c r="F8" s="42">
        <v>2714.2000000000007</v>
      </c>
      <c r="G8" s="42">
        <v>9598.1100000000024</v>
      </c>
      <c r="H8" s="42">
        <v>2167.6700000000019</v>
      </c>
      <c r="I8" s="125">
        <f>SUM(D8:H8)</f>
        <v>18664.710000000006</v>
      </c>
      <c r="J8" s="42">
        <v>1672455.2811</v>
      </c>
      <c r="K8" s="127">
        <f t="shared" si="0"/>
        <v>1.1160065211264683E-2</v>
      </c>
    </row>
    <row r="9" spans="1:11" s="5" customFormat="1" ht="12.75" x14ac:dyDescent="0.2">
      <c r="A9" s="305"/>
      <c r="B9" s="123" t="s">
        <v>41</v>
      </c>
      <c r="C9" s="45" t="s">
        <v>17</v>
      </c>
      <c r="D9" s="42">
        <v>3912.7400000000011</v>
      </c>
      <c r="E9" s="42">
        <v>139.91</v>
      </c>
      <c r="F9" s="42">
        <v>3836.3700000000003</v>
      </c>
      <c r="G9" s="42">
        <v>13409.670000000002</v>
      </c>
      <c r="H9" s="42">
        <v>4611.8900000000049</v>
      </c>
      <c r="I9" s="125">
        <f>SUM(D9:H9)</f>
        <v>25910.580000000009</v>
      </c>
      <c r="J9" s="42">
        <v>1508796.7821</v>
      </c>
      <c r="K9" s="127">
        <f t="shared" si="0"/>
        <v>1.7173008524008576E-2</v>
      </c>
    </row>
    <row r="10" spans="1:11" s="5" customFormat="1" ht="12.75" x14ac:dyDescent="0.2">
      <c r="A10" s="305"/>
      <c r="B10" s="123" t="s">
        <v>40</v>
      </c>
      <c r="C10" s="45" t="s">
        <v>15</v>
      </c>
      <c r="D10" s="42">
        <v>9970.1500000000015</v>
      </c>
      <c r="E10" s="42">
        <v>3746.52</v>
      </c>
      <c r="F10" s="42">
        <v>10833.810000000005</v>
      </c>
      <c r="G10" s="42">
        <v>25616.940000000006</v>
      </c>
      <c r="H10" s="42">
        <v>6698.0400000000009</v>
      </c>
      <c r="I10" s="125">
        <f>SUM(D10:H10)</f>
        <v>56865.460000000014</v>
      </c>
      <c r="J10" s="42">
        <v>1920152.3587</v>
      </c>
      <c r="K10" s="127">
        <f t="shared" si="0"/>
        <v>2.9615077023627236E-2</v>
      </c>
    </row>
    <row r="11" spans="1:11" s="5" customFormat="1" ht="12.75" x14ac:dyDescent="0.2">
      <c r="A11" s="305"/>
      <c r="B11" s="123" t="s">
        <v>37</v>
      </c>
      <c r="C11" s="45" t="s">
        <v>12</v>
      </c>
      <c r="D11" s="42">
        <v>4298.6500000000005</v>
      </c>
      <c r="E11" s="42"/>
      <c r="F11" s="42">
        <v>8209.4800000000032</v>
      </c>
      <c r="G11" s="42">
        <v>11458.810000000003</v>
      </c>
      <c r="H11" s="42">
        <v>8009.7300000000023</v>
      </c>
      <c r="I11" s="125">
        <f>SUM(D11:H11)</f>
        <v>31976.670000000013</v>
      </c>
      <c r="J11" s="42">
        <v>1318463.2393</v>
      </c>
      <c r="K11" s="127">
        <f t="shared" si="0"/>
        <v>2.4252985632710625E-2</v>
      </c>
    </row>
    <row r="12" spans="1:11" s="5" customFormat="1" ht="12.75" x14ac:dyDescent="0.2">
      <c r="A12" s="305"/>
      <c r="B12" s="260" t="s">
        <v>49</v>
      </c>
      <c r="C12" s="72" t="s">
        <v>88</v>
      </c>
      <c r="D12" s="73">
        <f>SUM(D7:D11)</f>
        <v>27997.590000000007</v>
      </c>
      <c r="E12" s="73">
        <f t="shared" ref="E12:J12" si="2">SUM(E7:E11)</f>
        <v>4037.89</v>
      </c>
      <c r="F12" s="73">
        <f t="shared" si="2"/>
        <v>33491.600000000013</v>
      </c>
      <c r="G12" s="73">
        <f t="shared" si="2"/>
        <v>104378.05</v>
      </c>
      <c r="H12" s="73">
        <f t="shared" si="2"/>
        <v>25248.630000000012</v>
      </c>
      <c r="I12" s="103">
        <f t="shared" si="2"/>
        <v>195153.76000000007</v>
      </c>
      <c r="J12" s="73">
        <f t="shared" si="2"/>
        <v>8754904.9243999999</v>
      </c>
      <c r="K12" s="84">
        <f t="shared" si="0"/>
        <v>2.2290791468917586E-2</v>
      </c>
    </row>
    <row r="13" spans="1:11" s="5" customFormat="1" ht="12.75" x14ac:dyDescent="0.2">
      <c r="A13" s="305"/>
      <c r="B13" s="123" t="s">
        <v>38</v>
      </c>
      <c r="C13" s="45" t="s">
        <v>13</v>
      </c>
      <c r="D13" s="42">
        <v>6311.6100000000006</v>
      </c>
      <c r="E13" s="42">
        <v>179.27999999999997</v>
      </c>
      <c r="F13" s="42">
        <v>3149.29</v>
      </c>
      <c r="G13" s="42">
        <v>3990.7999999999993</v>
      </c>
      <c r="H13" s="42">
        <v>2415.1499999999996</v>
      </c>
      <c r="I13" s="125">
        <f>SUM(D13:H13)</f>
        <v>16046.13</v>
      </c>
      <c r="J13" s="42">
        <v>599931.26859999995</v>
      </c>
      <c r="K13" s="127">
        <f t="shared" si="0"/>
        <v>2.6746613887029525E-2</v>
      </c>
    </row>
    <row r="14" spans="1:11" s="5" customFormat="1" ht="12.75" x14ac:dyDescent="0.2">
      <c r="A14" s="305"/>
      <c r="B14" s="123" t="s">
        <v>39</v>
      </c>
      <c r="C14" s="45" t="s">
        <v>14</v>
      </c>
      <c r="D14" s="42">
        <v>1089.0299999999997</v>
      </c>
      <c r="E14" s="42">
        <v>16.86</v>
      </c>
      <c r="F14" s="42">
        <v>854.67999999999984</v>
      </c>
      <c r="G14" s="42">
        <v>694.94999999999948</v>
      </c>
      <c r="H14" s="42">
        <v>801.32999999999993</v>
      </c>
      <c r="I14" s="125">
        <f>SUM(D14:H14)</f>
        <v>3456.849999999999</v>
      </c>
      <c r="J14" s="42">
        <v>315444.5759</v>
      </c>
      <c r="K14" s="127">
        <f t="shared" si="0"/>
        <v>1.0958660456079185E-2</v>
      </c>
    </row>
    <row r="15" spans="1:11" s="5" customFormat="1" ht="12.75" x14ac:dyDescent="0.2">
      <c r="A15" s="305"/>
      <c r="B15" s="123" t="s">
        <v>26</v>
      </c>
      <c r="C15" s="45" t="s">
        <v>1</v>
      </c>
      <c r="D15" s="42">
        <v>2349.0299999999993</v>
      </c>
      <c r="E15" s="42">
        <v>429.1</v>
      </c>
      <c r="F15" s="42">
        <v>3497.1000000000022</v>
      </c>
      <c r="G15" s="42">
        <v>2735.2400000000025</v>
      </c>
      <c r="H15" s="42">
        <v>1744.7299999999989</v>
      </c>
      <c r="I15" s="125">
        <f>SUM(D15:H15)</f>
        <v>10755.200000000004</v>
      </c>
      <c r="J15" s="42">
        <v>503190.87969999999</v>
      </c>
      <c r="K15" s="127">
        <f t="shared" si="0"/>
        <v>2.1373996298208353E-2</v>
      </c>
    </row>
    <row r="16" spans="1:11" s="5" customFormat="1" ht="12.75" customHeight="1" x14ac:dyDescent="0.2">
      <c r="A16" s="305"/>
      <c r="B16" s="123" t="s">
        <v>25</v>
      </c>
      <c r="C16" s="45" t="s">
        <v>0</v>
      </c>
      <c r="D16" s="42">
        <v>1837.96</v>
      </c>
      <c r="E16" s="42">
        <v>150.56000000000003</v>
      </c>
      <c r="F16" s="42">
        <v>9229.8600000000042</v>
      </c>
      <c r="G16" s="42">
        <v>182.92000000000002</v>
      </c>
      <c r="H16" s="42">
        <v>6573.2900000000036</v>
      </c>
      <c r="I16" s="125">
        <f>SUM(D16:H16)</f>
        <v>17974.590000000007</v>
      </c>
      <c r="J16" s="42">
        <v>291065.58319999999</v>
      </c>
      <c r="K16" s="127">
        <f t="shared" si="0"/>
        <v>6.175443280646864E-2</v>
      </c>
    </row>
    <row r="17" spans="1:11" s="5" customFormat="1" ht="12.75" x14ac:dyDescent="0.2">
      <c r="A17" s="305"/>
      <c r="B17" s="123" t="s">
        <v>27</v>
      </c>
      <c r="C17" s="45" t="s">
        <v>2</v>
      </c>
      <c r="D17" s="42">
        <v>1355.4899999999996</v>
      </c>
      <c r="E17" s="42">
        <v>174.67999999999998</v>
      </c>
      <c r="F17" s="42">
        <v>3843.3900000000012</v>
      </c>
      <c r="G17" s="42">
        <v>320.99999999999972</v>
      </c>
      <c r="H17" s="42">
        <v>2147.7599999999998</v>
      </c>
      <c r="I17" s="125">
        <f t="shared" ref="I17:I27" si="3">SUM(D17:H17)</f>
        <v>7842.3200000000015</v>
      </c>
      <c r="J17" s="42">
        <v>346054.58529999998</v>
      </c>
      <c r="K17" s="127">
        <f t="shared" si="0"/>
        <v>2.2662089546368457E-2</v>
      </c>
    </row>
    <row r="18" spans="1:11" s="5" customFormat="1" ht="12.75" x14ac:dyDescent="0.2">
      <c r="A18" s="305"/>
      <c r="B18" s="123" t="s">
        <v>36</v>
      </c>
      <c r="C18" s="45" t="s">
        <v>11</v>
      </c>
      <c r="D18" s="42">
        <v>3579.1600000000003</v>
      </c>
      <c r="E18" s="42">
        <v>269.45</v>
      </c>
      <c r="F18" s="42">
        <v>6897.6</v>
      </c>
      <c r="G18" s="42">
        <v>639.76999999999964</v>
      </c>
      <c r="H18" s="42">
        <v>6958.31</v>
      </c>
      <c r="I18" s="125">
        <f>SUM(D18:H18)</f>
        <v>18344.29</v>
      </c>
      <c r="J18" s="42">
        <v>1302550.9796</v>
      </c>
      <c r="K18" s="127">
        <f t="shared" si="0"/>
        <v>1.408335664960564E-2</v>
      </c>
    </row>
    <row r="19" spans="1:11" s="5" customFormat="1" ht="12.75" x14ac:dyDescent="0.2">
      <c r="A19" s="305"/>
      <c r="B19" s="123" t="s">
        <v>28</v>
      </c>
      <c r="C19" s="45" t="s">
        <v>3</v>
      </c>
      <c r="D19" s="42">
        <v>1832.77</v>
      </c>
      <c r="E19" s="42">
        <v>49.870000000000005</v>
      </c>
      <c r="F19" s="42">
        <v>6035.510000000002</v>
      </c>
      <c r="G19" s="42">
        <v>905.23999999999967</v>
      </c>
      <c r="H19" s="42">
        <v>5388.4699999999993</v>
      </c>
      <c r="I19" s="125">
        <f t="shared" si="3"/>
        <v>14211.86</v>
      </c>
      <c r="J19" s="42">
        <v>629716.92390000005</v>
      </c>
      <c r="K19" s="127">
        <f t="shared" si="0"/>
        <v>2.2568648642920807E-2</v>
      </c>
    </row>
    <row r="20" spans="1:11" s="5" customFormat="1" ht="12.75" x14ac:dyDescent="0.2">
      <c r="A20" s="305"/>
      <c r="B20" s="123" t="s">
        <v>29</v>
      </c>
      <c r="C20" s="45" t="s">
        <v>4</v>
      </c>
      <c r="D20" s="42">
        <v>482.31999999999994</v>
      </c>
      <c r="E20" s="42">
        <v>375.2399999999999</v>
      </c>
      <c r="F20" s="42">
        <v>3512.2199999999989</v>
      </c>
      <c r="G20" s="42">
        <v>318.92999999999984</v>
      </c>
      <c r="H20" s="42">
        <v>2562.61</v>
      </c>
      <c r="I20" s="125">
        <f t="shared" si="3"/>
        <v>7251.32</v>
      </c>
      <c r="J20" s="42">
        <v>710017.39139999996</v>
      </c>
      <c r="K20" s="127">
        <f t="shared" si="0"/>
        <v>1.0212876596870356E-2</v>
      </c>
    </row>
    <row r="21" spans="1:11" s="5" customFormat="1" ht="12.75" x14ac:dyDescent="0.2">
      <c r="A21" s="305"/>
      <c r="B21" s="123" t="s">
        <v>32</v>
      </c>
      <c r="C21" s="45" t="s">
        <v>7</v>
      </c>
      <c r="D21" s="42">
        <v>1371.8799999999999</v>
      </c>
      <c r="E21" s="42">
        <v>100.83999999999999</v>
      </c>
      <c r="F21" s="42">
        <v>3590.9400000000014</v>
      </c>
      <c r="G21" s="42"/>
      <c r="H21" s="42">
        <v>1531.63</v>
      </c>
      <c r="I21" s="125">
        <f>SUM(D21:H21)</f>
        <v>6595.2900000000018</v>
      </c>
      <c r="J21" s="42">
        <v>141353.81690000001</v>
      </c>
      <c r="K21" s="127">
        <f t="shared" si="0"/>
        <v>4.6658025546390473E-2</v>
      </c>
    </row>
    <row r="22" spans="1:11" s="5" customFormat="1" ht="12.75" x14ac:dyDescent="0.2">
      <c r="A22" s="305"/>
      <c r="B22" s="123" t="s">
        <v>31</v>
      </c>
      <c r="C22" s="45" t="s">
        <v>6</v>
      </c>
      <c r="D22" s="42">
        <v>645.54</v>
      </c>
      <c r="E22" s="42">
        <v>94.850000000000009</v>
      </c>
      <c r="F22" s="42">
        <v>4844.5300000000025</v>
      </c>
      <c r="G22" s="42">
        <v>668.81999999999982</v>
      </c>
      <c r="H22" s="42">
        <v>3401.83</v>
      </c>
      <c r="I22" s="125">
        <f>SUM(D22:H22)</f>
        <v>9655.5700000000033</v>
      </c>
      <c r="J22" s="42">
        <v>728873.85219999996</v>
      </c>
      <c r="K22" s="127">
        <f t="shared" si="0"/>
        <v>1.3247244321985301E-2</v>
      </c>
    </row>
    <row r="23" spans="1:11" s="5" customFormat="1" ht="12.75" x14ac:dyDescent="0.2">
      <c r="A23" s="305"/>
      <c r="B23" s="123" t="s">
        <v>30</v>
      </c>
      <c r="C23" s="45" t="s">
        <v>5</v>
      </c>
      <c r="D23" s="42">
        <v>394.22000000000008</v>
      </c>
      <c r="E23" s="42">
        <v>141.13</v>
      </c>
      <c r="F23" s="42">
        <v>2963.5899999999997</v>
      </c>
      <c r="G23" s="42">
        <v>273.84999999999985</v>
      </c>
      <c r="H23" s="42">
        <v>5798.1599999999989</v>
      </c>
      <c r="I23" s="125">
        <f t="shared" si="3"/>
        <v>9570.9499999999989</v>
      </c>
      <c r="J23" s="42">
        <v>657680.21580000001</v>
      </c>
      <c r="K23" s="127">
        <f t="shared" si="0"/>
        <v>1.455258919163005E-2</v>
      </c>
    </row>
    <row r="24" spans="1:11" s="5" customFormat="1" ht="12.75" x14ac:dyDescent="0.2">
      <c r="A24" s="305"/>
      <c r="B24" s="261" t="s">
        <v>50</v>
      </c>
      <c r="C24" s="75" t="s">
        <v>55</v>
      </c>
      <c r="D24" s="76">
        <f>SUM(D13:D23)</f>
        <v>21249.010000000006</v>
      </c>
      <c r="E24" s="76">
        <f t="shared" ref="E24:J24" si="4">SUM(E13:E23)</f>
        <v>1981.8599999999997</v>
      </c>
      <c r="F24" s="76">
        <f t="shared" si="4"/>
        <v>48418.710000000006</v>
      </c>
      <c r="G24" s="76">
        <f t="shared" si="4"/>
        <v>10731.520000000002</v>
      </c>
      <c r="H24" s="76">
        <f t="shared" si="4"/>
        <v>39323.269999999997</v>
      </c>
      <c r="I24" s="104">
        <f t="shared" si="4"/>
        <v>121704.37000000001</v>
      </c>
      <c r="J24" s="76">
        <f t="shared" si="4"/>
        <v>6225880.0724999998</v>
      </c>
      <c r="K24" s="86">
        <f t="shared" si="0"/>
        <v>1.9548139151856433E-2</v>
      </c>
    </row>
    <row r="25" spans="1:11" s="5" customFormat="1" ht="12.75" x14ac:dyDescent="0.2">
      <c r="A25" s="305"/>
      <c r="B25" s="123" t="s">
        <v>35</v>
      </c>
      <c r="C25" s="45" t="s">
        <v>10</v>
      </c>
      <c r="D25" s="42">
        <v>1192.8899999999994</v>
      </c>
      <c r="E25" s="42">
        <v>271.14999999999998</v>
      </c>
      <c r="F25" s="42">
        <v>2334.7200000000003</v>
      </c>
      <c r="G25" s="42">
        <v>121.01000000000002</v>
      </c>
      <c r="H25" s="42">
        <v>1592.7800000000002</v>
      </c>
      <c r="I25" s="125">
        <f>SUM(D25:H25)</f>
        <v>5512.55</v>
      </c>
      <c r="J25" s="42">
        <v>303078.84220000001</v>
      </c>
      <c r="K25" s="127">
        <f t="shared" si="0"/>
        <v>1.8188501579276522E-2</v>
      </c>
    </row>
    <row r="26" spans="1:11" s="5" customFormat="1" ht="12.75" x14ac:dyDescent="0.2">
      <c r="A26" s="305"/>
      <c r="B26" s="123" t="s">
        <v>33</v>
      </c>
      <c r="C26" s="45" t="s">
        <v>8</v>
      </c>
      <c r="D26" s="42">
        <v>241.42000000000004</v>
      </c>
      <c r="E26" s="42">
        <v>51.97</v>
      </c>
      <c r="F26" s="42">
        <v>1856.1999999999998</v>
      </c>
      <c r="G26" s="42">
        <v>43.77</v>
      </c>
      <c r="H26" s="42">
        <v>614.13999999999987</v>
      </c>
      <c r="I26" s="125">
        <f t="shared" si="3"/>
        <v>2807.4999999999995</v>
      </c>
      <c r="J26" s="42">
        <v>181711.4515</v>
      </c>
      <c r="K26" s="127">
        <f t="shared" si="0"/>
        <v>1.5450319596395935E-2</v>
      </c>
    </row>
    <row r="27" spans="1:11" s="5" customFormat="1" ht="12.75" x14ac:dyDescent="0.2">
      <c r="A27" s="305"/>
      <c r="B27" s="123" t="s">
        <v>34</v>
      </c>
      <c r="C27" s="45" t="s">
        <v>9</v>
      </c>
      <c r="D27" s="42">
        <v>592.16000000000008</v>
      </c>
      <c r="E27" s="42">
        <v>214.14</v>
      </c>
      <c r="F27" s="42">
        <v>2348.4000000000005</v>
      </c>
      <c r="G27" s="42">
        <v>131.93</v>
      </c>
      <c r="H27" s="42">
        <v>1963.4099999999999</v>
      </c>
      <c r="I27" s="125">
        <f t="shared" si="3"/>
        <v>5250.0400000000009</v>
      </c>
      <c r="J27" s="42">
        <v>392555.3995</v>
      </c>
      <c r="K27" s="127">
        <f t="shared" si="0"/>
        <v>1.3374010411490979E-2</v>
      </c>
    </row>
    <row r="28" spans="1:11" s="5" customFormat="1" ht="12.75" x14ac:dyDescent="0.2">
      <c r="A28" s="305"/>
      <c r="B28" s="262" t="s">
        <v>51</v>
      </c>
      <c r="C28" s="174" t="s">
        <v>52</v>
      </c>
      <c r="D28" s="175">
        <f>SUM(D25:D27)</f>
        <v>2026.4699999999996</v>
      </c>
      <c r="E28" s="175">
        <f t="shared" ref="E28:J28" si="5">SUM(E25:E27)</f>
        <v>537.26</v>
      </c>
      <c r="F28" s="175">
        <f t="shared" si="5"/>
        <v>6539.3200000000006</v>
      </c>
      <c r="G28" s="175">
        <f t="shared" si="5"/>
        <v>296.71000000000004</v>
      </c>
      <c r="H28" s="175">
        <f t="shared" si="5"/>
        <v>4170.33</v>
      </c>
      <c r="I28" s="183">
        <f t="shared" si="5"/>
        <v>13570.09</v>
      </c>
      <c r="J28" s="175">
        <f t="shared" si="5"/>
        <v>877345.6932000001</v>
      </c>
      <c r="K28" s="185">
        <f t="shared" si="0"/>
        <v>1.5467209909590969E-2</v>
      </c>
    </row>
    <row r="29" spans="1:11" s="5" customFormat="1" ht="15" customHeight="1" thickBot="1" x14ac:dyDescent="0.25">
      <c r="A29" s="306"/>
      <c r="B29" s="311" t="s">
        <v>54</v>
      </c>
      <c r="C29" s="311"/>
      <c r="D29" s="21">
        <f>SUM(D6,D12,D24,D28)</f>
        <v>110191.91000000003</v>
      </c>
      <c r="E29" s="21">
        <f t="shared" ref="E29:J29" si="6">SUM(E6,E12,E24,E28)</f>
        <v>62195.830000000016</v>
      </c>
      <c r="F29" s="21">
        <f t="shared" si="6"/>
        <v>103419.36000000003</v>
      </c>
      <c r="G29" s="21">
        <f t="shared" si="6"/>
        <v>178163.19999999998</v>
      </c>
      <c r="H29" s="21">
        <f t="shared" si="6"/>
        <v>76596.640000000014</v>
      </c>
      <c r="I29" s="187">
        <f t="shared" si="6"/>
        <v>530566.94000000006</v>
      </c>
      <c r="J29" s="21">
        <f t="shared" si="6"/>
        <v>22117031.673</v>
      </c>
      <c r="K29" s="24">
        <f t="shared" si="0"/>
        <v>2.3989066337853322E-2</v>
      </c>
    </row>
    <row r="30" spans="1:11" s="5" customFormat="1" ht="12.75" x14ac:dyDescent="0.2">
      <c r="A30" s="113"/>
      <c r="B30" s="55"/>
      <c r="C30" s="113"/>
      <c r="D30" s="19"/>
      <c r="E30" s="19"/>
      <c r="F30" s="19"/>
      <c r="G30" s="19"/>
      <c r="H30" s="19"/>
      <c r="I30" s="36"/>
      <c r="J30" s="19"/>
      <c r="K30" s="67"/>
    </row>
    <row r="31" spans="1:11" s="5" customFormat="1" ht="13.5" thickBot="1" x14ac:dyDescent="0.25">
      <c r="A31" s="113"/>
      <c r="B31" s="55"/>
      <c r="C31" s="113"/>
      <c r="D31" s="19"/>
      <c r="E31" s="19"/>
      <c r="F31" s="19"/>
      <c r="G31" s="19"/>
      <c r="H31" s="19"/>
      <c r="I31" s="36"/>
      <c r="J31" s="19"/>
      <c r="K31" s="67"/>
    </row>
    <row r="32" spans="1:11" s="5" customFormat="1" ht="12.75" x14ac:dyDescent="0.2">
      <c r="A32" s="307" t="s">
        <v>53</v>
      </c>
      <c r="B32" s="195" t="s">
        <v>45</v>
      </c>
      <c r="C32" s="137" t="s">
        <v>24</v>
      </c>
      <c r="D32" s="139">
        <v>24814.979999999992</v>
      </c>
      <c r="E32" s="139">
        <v>36174.639999999999</v>
      </c>
      <c r="F32" s="139">
        <v>1120.28</v>
      </c>
      <c r="G32" s="139">
        <v>1793.1999999999996</v>
      </c>
      <c r="H32" s="139">
        <v>417.74999999999994</v>
      </c>
      <c r="I32" s="142">
        <f>SUM(D32:H32)</f>
        <v>64320.849999999991</v>
      </c>
      <c r="J32" s="139">
        <v>462745.97279999999</v>
      </c>
      <c r="K32" s="145">
        <f t="shared" ref="K32:K37" si="7">I32/J32</f>
        <v>0.13899818427550018</v>
      </c>
    </row>
    <row r="33" spans="1:11" s="5" customFormat="1" ht="12.75" customHeight="1" x14ac:dyDescent="0.2">
      <c r="A33" s="308"/>
      <c r="B33" s="196" t="s">
        <v>44</v>
      </c>
      <c r="C33" s="146" t="s">
        <v>22</v>
      </c>
      <c r="D33" s="148">
        <v>11645.930000000002</v>
      </c>
      <c r="E33" s="148">
        <v>13075.660000000002</v>
      </c>
      <c r="F33" s="148">
        <v>3027.8999999999996</v>
      </c>
      <c r="G33" s="148">
        <v>3689.9800000000005</v>
      </c>
      <c r="H33" s="148">
        <v>301.77</v>
      </c>
      <c r="I33" s="151">
        <f>SUM(D33:H33)</f>
        <v>31741.240000000005</v>
      </c>
      <c r="J33" s="148">
        <v>247050.3842</v>
      </c>
      <c r="K33" s="154">
        <f t="shared" si="7"/>
        <v>0.12848083642041147</v>
      </c>
    </row>
    <row r="34" spans="1:11" s="5" customFormat="1" ht="15" customHeight="1" x14ac:dyDescent="0.2">
      <c r="A34" s="308"/>
      <c r="B34" s="196" t="s">
        <v>43</v>
      </c>
      <c r="C34" s="146" t="s">
        <v>20</v>
      </c>
      <c r="D34" s="148">
        <v>3289.7900000000004</v>
      </c>
      <c r="E34" s="148">
        <v>9.14</v>
      </c>
      <c r="F34" s="148">
        <v>891.81000000000006</v>
      </c>
      <c r="G34" s="148">
        <v>7364.420000000001</v>
      </c>
      <c r="H34" s="148">
        <v>347.63</v>
      </c>
      <c r="I34" s="151">
        <f>SUM(D34:H34)</f>
        <v>11902.79</v>
      </c>
      <c r="J34" s="148">
        <v>305928.88319999998</v>
      </c>
      <c r="K34" s="154">
        <f t="shared" si="7"/>
        <v>3.8907048839251286E-2</v>
      </c>
    </row>
    <row r="35" spans="1:11" s="25" customFormat="1" ht="12.75" x14ac:dyDescent="0.2">
      <c r="A35" s="308" t="s">
        <v>53</v>
      </c>
      <c r="B35" s="197" t="s">
        <v>40</v>
      </c>
      <c r="C35" s="146" t="s">
        <v>16</v>
      </c>
      <c r="D35" s="148">
        <v>568.7600000000001</v>
      </c>
      <c r="E35" s="148">
        <v>5581.380000000001</v>
      </c>
      <c r="F35" s="148">
        <v>520.33000000000004</v>
      </c>
      <c r="G35" s="148">
        <v>2114.04</v>
      </c>
      <c r="H35" s="148">
        <v>97.360000000000014</v>
      </c>
      <c r="I35" s="151">
        <f>SUM(D35:H35)</f>
        <v>8881.8700000000026</v>
      </c>
      <c r="J35" s="148">
        <v>38252.395199999999</v>
      </c>
      <c r="K35" s="154">
        <f t="shared" si="7"/>
        <v>0.2321912119113525</v>
      </c>
    </row>
    <row r="36" spans="1:11" s="5" customFormat="1" ht="12.75" x14ac:dyDescent="0.2">
      <c r="A36" s="309"/>
      <c r="B36" s="164" t="s">
        <v>46</v>
      </c>
      <c r="C36" s="177" t="s">
        <v>47</v>
      </c>
      <c r="D36" s="178">
        <f>SUM(D32:D35)</f>
        <v>40319.46</v>
      </c>
      <c r="E36" s="178">
        <f t="shared" ref="E36:J36" si="8">SUM(E32:E35)</f>
        <v>54840.820000000007</v>
      </c>
      <c r="F36" s="178">
        <f t="shared" si="8"/>
        <v>5560.32</v>
      </c>
      <c r="G36" s="178">
        <f t="shared" si="8"/>
        <v>14961.640000000003</v>
      </c>
      <c r="H36" s="178">
        <f t="shared" si="8"/>
        <v>1164.5100000000002</v>
      </c>
      <c r="I36" s="184">
        <f t="shared" si="8"/>
        <v>116846.75</v>
      </c>
      <c r="J36" s="178">
        <f t="shared" si="8"/>
        <v>1053977.6353999998</v>
      </c>
      <c r="K36" s="188">
        <f t="shared" si="7"/>
        <v>0.11086264648837162</v>
      </c>
    </row>
    <row r="37" spans="1:11" ht="15.75" thickBot="1" x14ac:dyDescent="0.3">
      <c r="A37" s="302" t="s">
        <v>70</v>
      </c>
      <c r="B37" s="303"/>
      <c r="C37" s="303"/>
      <c r="D37" s="89">
        <f t="shared" ref="D37:J37" si="9">D36+D29</f>
        <v>150511.37000000002</v>
      </c>
      <c r="E37" s="89">
        <f t="shared" si="9"/>
        <v>117036.65000000002</v>
      </c>
      <c r="F37" s="89">
        <f>F36+F29</f>
        <v>108979.68000000002</v>
      </c>
      <c r="G37" s="89">
        <f t="shared" si="9"/>
        <v>193124.84</v>
      </c>
      <c r="H37" s="89">
        <f t="shared" si="9"/>
        <v>77761.150000000009</v>
      </c>
      <c r="I37" s="106">
        <f t="shared" si="9"/>
        <v>647413.69000000006</v>
      </c>
      <c r="J37" s="89">
        <f t="shared" si="9"/>
        <v>23171009.308400001</v>
      </c>
      <c r="K37" s="91">
        <f t="shared" si="7"/>
        <v>2.7940677135945835E-2</v>
      </c>
    </row>
    <row r="38" spans="1:11" ht="15.75" thickBot="1" x14ac:dyDescent="0.3">
      <c r="I38" s="1"/>
    </row>
    <row r="39" spans="1:11" ht="24.75" customHeight="1" x14ac:dyDescent="0.25">
      <c r="A39" s="316" t="s">
        <v>100</v>
      </c>
      <c r="B39" s="317"/>
      <c r="C39" s="317"/>
      <c r="D39" s="317"/>
      <c r="E39" s="317"/>
      <c r="F39" s="317"/>
      <c r="G39" s="317"/>
      <c r="H39" s="317"/>
      <c r="I39" s="317"/>
      <c r="J39" s="317"/>
      <c r="K39" s="318"/>
    </row>
    <row r="40" spans="1:11" ht="15" customHeight="1" x14ac:dyDescent="0.25">
      <c r="A40" s="190"/>
      <c r="B40" s="312" t="s">
        <v>140</v>
      </c>
      <c r="C40" s="312"/>
      <c r="D40" s="314" t="s">
        <v>71</v>
      </c>
      <c r="E40" s="314" t="s">
        <v>72</v>
      </c>
      <c r="F40" s="314" t="s">
        <v>73</v>
      </c>
      <c r="G40" s="314" t="s">
        <v>74</v>
      </c>
      <c r="H40" s="314" t="s">
        <v>75</v>
      </c>
      <c r="I40" s="314" t="s">
        <v>96</v>
      </c>
      <c r="J40" s="314" t="s">
        <v>69</v>
      </c>
      <c r="K40" s="321" t="s">
        <v>103</v>
      </c>
    </row>
    <row r="41" spans="1:11" ht="43.5" customHeight="1" thickBot="1" x14ac:dyDescent="0.3">
      <c r="A41" s="198"/>
      <c r="B41" s="313"/>
      <c r="C41" s="313"/>
      <c r="D41" s="315"/>
      <c r="E41" s="315"/>
      <c r="F41" s="315"/>
      <c r="G41" s="315"/>
      <c r="H41" s="315"/>
      <c r="I41" s="315"/>
      <c r="J41" s="315"/>
      <c r="K41" s="323"/>
    </row>
    <row r="42" spans="1:11" x14ac:dyDescent="0.25">
      <c r="A42" s="304" t="s">
        <v>54</v>
      </c>
      <c r="B42" s="114" t="s">
        <v>45</v>
      </c>
      <c r="C42" s="115" t="s">
        <v>23</v>
      </c>
      <c r="D42" s="117">
        <v>51346.220000000008</v>
      </c>
      <c r="E42" s="117">
        <v>46527.340000000011</v>
      </c>
      <c r="F42" s="117">
        <v>10065.320000000005</v>
      </c>
      <c r="G42" s="117">
        <v>45696.910000000011</v>
      </c>
      <c r="H42" s="117">
        <v>5507.4500000000035</v>
      </c>
      <c r="I42" s="119">
        <f>SUM(D42:H42)</f>
        <v>159143.24000000005</v>
      </c>
      <c r="J42" s="117">
        <v>3772548.38</v>
      </c>
      <c r="K42" s="122">
        <f>I42/J42</f>
        <v>4.2184545821517087E-2</v>
      </c>
    </row>
    <row r="43" spans="1:11" x14ac:dyDescent="0.25">
      <c r="A43" s="305"/>
      <c r="B43" s="123" t="s">
        <v>44</v>
      </c>
      <c r="C43" s="45" t="s">
        <v>21</v>
      </c>
      <c r="D43" s="42">
        <v>20238.04</v>
      </c>
      <c r="E43" s="42">
        <v>16928.019999999997</v>
      </c>
      <c r="F43" s="42">
        <v>5183.7900000000009</v>
      </c>
      <c r="G43" s="42">
        <v>18469.85999999999</v>
      </c>
      <c r="H43" s="42">
        <v>2629.4000000000015</v>
      </c>
      <c r="I43" s="125">
        <f>SUM(D43:H43)</f>
        <v>63449.109999999993</v>
      </c>
      <c r="J43" s="42">
        <v>3335508.0799999996</v>
      </c>
      <c r="K43" s="127">
        <f>I43/J43</f>
        <v>1.9022322380343328E-2</v>
      </c>
    </row>
    <row r="44" spans="1:11" s="5" customFormat="1" ht="12.75" x14ac:dyDescent="0.2">
      <c r="A44" s="305"/>
      <c r="B44" s="259" t="s">
        <v>48</v>
      </c>
      <c r="C44" s="69" t="s">
        <v>87</v>
      </c>
      <c r="D44" s="70">
        <f>SUM(D42:D43)</f>
        <v>71584.260000000009</v>
      </c>
      <c r="E44" s="70">
        <f t="shared" ref="E44" si="10">SUM(E42:E43)</f>
        <v>63455.360000000008</v>
      </c>
      <c r="F44" s="70">
        <f>SUM(F42:F43)</f>
        <v>15249.110000000006</v>
      </c>
      <c r="G44" s="70">
        <f t="shared" ref="G44" si="11">SUM(G42:G43)</f>
        <v>64166.770000000004</v>
      </c>
      <c r="H44" s="70">
        <f t="shared" ref="H44" si="12">SUM(H42:H43)</f>
        <v>8136.8500000000049</v>
      </c>
      <c r="I44" s="102">
        <f t="shared" ref="I44" si="13">SUM(I42:I43)</f>
        <v>222592.35000000003</v>
      </c>
      <c r="J44" s="70">
        <f t="shared" ref="J44" si="14">SUM(J42:J43)</f>
        <v>7108056.459999999</v>
      </c>
      <c r="K44" s="82">
        <f t="shared" ref="K44" si="15">I44/J44</f>
        <v>3.1315501115195148E-2</v>
      </c>
    </row>
    <row r="45" spans="1:11" x14ac:dyDescent="0.25">
      <c r="A45" s="305"/>
      <c r="B45" s="123" t="s">
        <v>43</v>
      </c>
      <c r="C45" s="45" t="s">
        <v>19</v>
      </c>
      <c r="D45" s="42">
        <v>6978.5500000000038</v>
      </c>
      <c r="E45" s="42">
        <v>22.4</v>
      </c>
      <c r="F45" s="42">
        <v>8214.3200000000033</v>
      </c>
      <c r="G45" s="42">
        <v>44982.81</v>
      </c>
      <c r="H45" s="42">
        <v>3914.8000000000025</v>
      </c>
      <c r="I45" s="125">
        <f>SUM(D45:H45)</f>
        <v>64112.880000000005</v>
      </c>
      <c r="J45" s="42">
        <v>2726822.0100000002</v>
      </c>
      <c r="K45" s="127">
        <f>I45/J45</f>
        <v>2.3511941654013567E-2</v>
      </c>
    </row>
    <row r="46" spans="1:11" x14ac:dyDescent="0.25">
      <c r="A46" s="305"/>
      <c r="B46" s="123" t="s">
        <v>42</v>
      </c>
      <c r="C46" s="45" t="s">
        <v>18</v>
      </c>
      <c r="D46" s="42">
        <v>4452.4100000000008</v>
      </c>
      <c r="E46" s="42">
        <v>152.35999999999999</v>
      </c>
      <c r="F46" s="42">
        <v>2751.7000000000021</v>
      </c>
      <c r="G46" s="42">
        <v>9712.1800000000039</v>
      </c>
      <c r="H46" s="42">
        <v>2192.8900000000021</v>
      </c>
      <c r="I46" s="125">
        <f>SUM(D46:H46)</f>
        <v>19261.540000000012</v>
      </c>
      <c r="J46" s="42">
        <v>1905127.2499999998</v>
      </c>
      <c r="K46" s="127">
        <f>I46/J46</f>
        <v>1.0110369267984601E-2</v>
      </c>
    </row>
    <row r="47" spans="1:11" x14ac:dyDescent="0.25">
      <c r="A47" s="305"/>
      <c r="B47" s="123" t="s">
        <v>41</v>
      </c>
      <c r="C47" s="45" t="s">
        <v>17</v>
      </c>
      <c r="D47" s="42">
        <v>4349.7800000000007</v>
      </c>
      <c r="E47" s="42">
        <v>309.88</v>
      </c>
      <c r="F47" s="42">
        <v>3873.3000000000006</v>
      </c>
      <c r="G47" s="42">
        <v>13632.100000000002</v>
      </c>
      <c r="H47" s="42">
        <v>4677.9900000000052</v>
      </c>
      <c r="I47" s="125">
        <f>SUM(D47:H47)</f>
        <v>26843.05000000001</v>
      </c>
      <c r="J47" s="42">
        <v>1605927.57</v>
      </c>
      <c r="K47" s="127">
        <f>I47/J47</f>
        <v>1.6714981734823824E-2</v>
      </c>
    </row>
    <row r="48" spans="1:11" x14ac:dyDescent="0.25">
      <c r="A48" s="305"/>
      <c r="B48" s="123" t="s">
        <v>40</v>
      </c>
      <c r="C48" s="45" t="s">
        <v>15</v>
      </c>
      <c r="D48" s="42">
        <v>11261.810000000005</v>
      </c>
      <c r="E48" s="42">
        <v>4307.1299999999992</v>
      </c>
      <c r="F48" s="42">
        <v>10976.160000000011</v>
      </c>
      <c r="G48" s="42">
        <v>25880.160000000003</v>
      </c>
      <c r="H48" s="42">
        <v>6911.5200000000023</v>
      </c>
      <c r="I48" s="125">
        <f>SUM(D48:H48)</f>
        <v>59336.780000000021</v>
      </c>
      <c r="J48" s="42">
        <v>2158714.1100000003</v>
      </c>
      <c r="K48" s="127">
        <f>I48/J48</f>
        <v>2.7487095083656082E-2</v>
      </c>
    </row>
    <row r="49" spans="1:11" x14ac:dyDescent="0.25">
      <c r="A49" s="305"/>
      <c r="B49" s="123" t="s">
        <v>37</v>
      </c>
      <c r="C49" s="45" t="s">
        <v>12</v>
      </c>
      <c r="D49" s="42">
        <v>4449.8600000000006</v>
      </c>
      <c r="E49" s="42"/>
      <c r="F49" s="42">
        <v>8319.8600000000042</v>
      </c>
      <c r="G49" s="42">
        <v>11534.160000000002</v>
      </c>
      <c r="H49" s="42">
        <v>8114.5900000000047</v>
      </c>
      <c r="I49" s="125">
        <f>SUM(D49:H49)</f>
        <v>32418.470000000008</v>
      </c>
      <c r="J49" s="42">
        <v>1464811.48</v>
      </c>
      <c r="K49" s="127">
        <f>I49/J49</f>
        <v>2.2131496402526835E-2</v>
      </c>
    </row>
    <row r="50" spans="1:11" s="5" customFormat="1" ht="12.75" x14ac:dyDescent="0.2">
      <c r="A50" s="305"/>
      <c r="B50" s="260" t="s">
        <v>49</v>
      </c>
      <c r="C50" s="72" t="s">
        <v>88</v>
      </c>
      <c r="D50" s="73">
        <f>SUM(D45:D49)</f>
        <v>31492.410000000011</v>
      </c>
      <c r="E50" s="73">
        <f t="shared" ref="E50" si="16">SUM(E45:E49)</f>
        <v>4791.7699999999995</v>
      </c>
      <c r="F50" s="73">
        <f t="shared" ref="F50" si="17">SUM(F45:F49)</f>
        <v>34135.340000000026</v>
      </c>
      <c r="G50" s="73">
        <f t="shared" ref="G50" si="18">SUM(G45:G49)</f>
        <v>105741.41000000002</v>
      </c>
      <c r="H50" s="73">
        <f>SUM(H45:H49)</f>
        <v>25811.790000000015</v>
      </c>
      <c r="I50" s="103">
        <f t="shared" ref="I50" si="19">SUM(I45:I49)</f>
        <v>201972.72000000006</v>
      </c>
      <c r="J50" s="73">
        <f t="shared" ref="J50" si="20">SUM(J45:J49)</f>
        <v>9861402.4200000018</v>
      </c>
      <c r="K50" s="84">
        <f t="shared" ref="K50" si="21">I50/J50</f>
        <v>2.0481135582741995E-2</v>
      </c>
    </row>
    <row r="51" spans="1:11" x14ac:dyDescent="0.25">
      <c r="A51" s="305"/>
      <c r="B51" s="123" t="s">
        <v>38</v>
      </c>
      <c r="C51" s="45" t="s">
        <v>13</v>
      </c>
      <c r="D51" s="42">
        <v>6794.9800000000005</v>
      </c>
      <c r="E51" s="42">
        <v>185.89999999999995</v>
      </c>
      <c r="F51" s="42">
        <v>3179.46</v>
      </c>
      <c r="G51" s="42">
        <v>4030.3299999999995</v>
      </c>
      <c r="H51" s="42">
        <v>2454.0400000000027</v>
      </c>
      <c r="I51" s="125">
        <f>SUM(D51:H51)</f>
        <v>16644.710000000003</v>
      </c>
      <c r="J51" s="42">
        <v>647075.59</v>
      </c>
      <c r="K51" s="127">
        <f>I51/J51</f>
        <v>2.5722976198190389E-2</v>
      </c>
    </row>
    <row r="52" spans="1:11" x14ac:dyDescent="0.25">
      <c r="A52" s="305"/>
      <c r="B52" s="123" t="s">
        <v>39</v>
      </c>
      <c r="C52" s="45" t="s">
        <v>14</v>
      </c>
      <c r="D52" s="42">
        <v>1169.5899999999995</v>
      </c>
      <c r="E52" s="42">
        <v>17.66</v>
      </c>
      <c r="F52" s="42">
        <v>860.90999999999974</v>
      </c>
      <c r="G52" s="42">
        <v>704.14999999999952</v>
      </c>
      <c r="H52" s="42">
        <v>811.74999999999966</v>
      </c>
      <c r="I52" s="125">
        <f>SUM(D52:H52)</f>
        <v>3564.0599999999986</v>
      </c>
      <c r="J52" s="42">
        <v>343791.05000000005</v>
      </c>
      <c r="K52" s="127">
        <f>I52/J52</f>
        <v>1.0366936544741343E-2</v>
      </c>
    </row>
    <row r="53" spans="1:11" x14ac:dyDescent="0.25">
      <c r="A53" s="305"/>
      <c r="B53" s="123" t="s">
        <v>26</v>
      </c>
      <c r="C53" s="45" t="s">
        <v>1</v>
      </c>
      <c r="D53" s="42">
        <v>2520.7800000000002</v>
      </c>
      <c r="E53" s="42">
        <v>443.44000000000005</v>
      </c>
      <c r="F53" s="42">
        <v>3545.3200000000033</v>
      </c>
      <c r="G53" s="42">
        <v>2777.1800000000026</v>
      </c>
      <c r="H53" s="42">
        <v>1779.3599999999985</v>
      </c>
      <c r="I53" s="125">
        <f>SUM(D53:H53)</f>
        <v>11066.080000000005</v>
      </c>
      <c r="J53" s="42">
        <v>558501.96</v>
      </c>
      <c r="K53" s="127">
        <f>I53/J53</f>
        <v>1.9813860635332428E-2</v>
      </c>
    </row>
    <row r="54" spans="1:11" ht="15" customHeight="1" x14ac:dyDescent="0.25">
      <c r="A54" s="305"/>
      <c r="B54" s="123" t="s">
        <v>25</v>
      </c>
      <c r="C54" s="45" t="s">
        <v>0</v>
      </c>
      <c r="D54" s="42">
        <v>2025.04</v>
      </c>
      <c r="E54" s="42">
        <v>274.89999999999998</v>
      </c>
      <c r="F54" s="42">
        <v>9446.0700000000052</v>
      </c>
      <c r="G54" s="42">
        <v>183.79</v>
      </c>
      <c r="H54" s="42">
        <v>6734.780000000007</v>
      </c>
      <c r="I54" s="125">
        <f>SUM(D54:H54)</f>
        <v>18664.580000000013</v>
      </c>
      <c r="J54" s="42">
        <v>421339.73000000004</v>
      </c>
      <c r="K54" s="127">
        <f>I54/J54</f>
        <v>4.4298172403537665E-2</v>
      </c>
    </row>
    <row r="55" spans="1:11" x14ac:dyDescent="0.25">
      <c r="A55" s="305"/>
      <c r="B55" s="123" t="s">
        <v>27</v>
      </c>
      <c r="C55" s="45" t="s">
        <v>2</v>
      </c>
      <c r="D55" s="42">
        <v>1536.3199999999993</v>
      </c>
      <c r="E55" s="42">
        <v>185.69999999999996</v>
      </c>
      <c r="F55" s="42">
        <v>3941.4300000000021</v>
      </c>
      <c r="G55" s="42">
        <v>325.44999999999965</v>
      </c>
      <c r="H55" s="42">
        <v>2194.2200000000007</v>
      </c>
      <c r="I55" s="125">
        <f t="shared" ref="I55:I75" si="22">SUM(D55:H55)</f>
        <v>8183.1200000000026</v>
      </c>
      <c r="J55" s="42">
        <v>395230.71</v>
      </c>
      <c r="K55" s="127">
        <f t="shared" ref="K55:K75" si="23">I55/J55</f>
        <v>2.0704666395989325E-2</v>
      </c>
    </row>
    <row r="56" spans="1:11" x14ac:dyDescent="0.25">
      <c r="A56" s="305"/>
      <c r="B56" s="123" t="s">
        <v>36</v>
      </c>
      <c r="C56" s="45" t="s">
        <v>11</v>
      </c>
      <c r="D56" s="42">
        <v>3951.170000000001</v>
      </c>
      <c r="E56" s="42">
        <v>288.01</v>
      </c>
      <c r="F56" s="42">
        <v>6961.8200000000006</v>
      </c>
      <c r="G56" s="42">
        <v>646.18999999999949</v>
      </c>
      <c r="H56" s="42">
        <v>7028.3500000000049</v>
      </c>
      <c r="I56" s="125">
        <f>SUM(D56:H56)</f>
        <v>18875.540000000005</v>
      </c>
      <c r="J56" s="42">
        <v>1531568.32</v>
      </c>
      <c r="K56" s="127">
        <f>I56/J56</f>
        <v>1.2324321255221577E-2</v>
      </c>
    </row>
    <row r="57" spans="1:11" x14ac:dyDescent="0.25">
      <c r="A57" s="305"/>
      <c r="B57" s="123" t="s">
        <v>28</v>
      </c>
      <c r="C57" s="45" t="s">
        <v>3</v>
      </c>
      <c r="D57" s="42">
        <v>2002.6299999999997</v>
      </c>
      <c r="E57" s="42">
        <v>53.34</v>
      </c>
      <c r="F57" s="42">
        <v>6251.2100000000028</v>
      </c>
      <c r="G57" s="42">
        <v>921.71999999999969</v>
      </c>
      <c r="H57" s="42">
        <v>5507.0000000000082</v>
      </c>
      <c r="I57" s="125">
        <f t="shared" si="22"/>
        <v>14735.900000000009</v>
      </c>
      <c r="J57" s="42">
        <v>719236.14</v>
      </c>
      <c r="K57" s="127">
        <f t="shared" si="23"/>
        <v>2.0488264118652337E-2</v>
      </c>
    </row>
    <row r="58" spans="1:11" x14ac:dyDescent="0.25">
      <c r="A58" s="305"/>
      <c r="B58" s="123" t="s">
        <v>29</v>
      </c>
      <c r="C58" s="45" t="s">
        <v>4</v>
      </c>
      <c r="D58" s="42">
        <v>535.18999999999983</v>
      </c>
      <c r="E58" s="42">
        <v>415.83999999999992</v>
      </c>
      <c r="F58" s="42">
        <v>3534.3399999999992</v>
      </c>
      <c r="G58" s="42">
        <v>321.50999999999982</v>
      </c>
      <c r="H58" s="42">
        <v>2578.7700000000018</v>
      </c>
      <c r="I58" s="125">
        <f t="shared" si="22"/>
        <v>7385.6500000000015</v>
      </c>
      <c r="J58" s="42">
        <v>819243.3</v>
      </c>
      <c r="K58" s="127">
        <f t="shared" si="23"/>
        <v>9.0152095232271055E-3</v>
      </c>
    </row>
    <row r="59" spans="1:11" x14ac:dyDescent="0.25">
      <c r="A59" s="305"/>
      <c r="B59" s="123" t="s">
        <v>32</v>
      </c>
      <c r="C59" s="45" t="s">
        <v>7</v>
      </c>
      <c r="D59" s="42">
        <v>2161.1400000000008</v>
      </c>
      <c r="E59" s="42">
        <v>108.02</v>
      </c>
      <c r="F59" s="42">
        <v>3744.7100000000014</v>
      </c>
      <c r="G59" s="42"/>
      <c r="H59" s="42">
        <v>1556.0499999999988</v>
      </c>
      <c r="I59" s="125">
        <f>SUM(D59:H59)</f>
        <v>7569.9200000000019</v>
      </c>
      <c r="J59" s="42">
        <v>165668.29999999999</v>
      </c>
      <c r="K59" s="127">
        <f>I59/J59</f>
        <v>4.5693231595905812E-2</v>
      </c>
    </row>
    <row r="60" spans="1:11" x14ac:dyDescent="0.25">
      <c r="A60" s="305"/>
      <c r="B60" s="123" t="s">
        <v>31</v>
      </c>
      <c r="C60" s="45" t="s">
        <v>6</v>
      </c>
      <c r="D60" s="42">
        <v>653.14999999999986</v>
      </c>
      <c r="E60" s="42">
        <v>102.69000000000001</v>
      </c>
      <c r="F60" s="42">
        <v>4951.1700000000019</v>
      </c>
      <c r="G60" s="42">
        <v>674.68999999999971</v>
      </c>
      <c r="H60" s="42">
        <v>3438.670000000001</v>
      </c>
      <c r="I60" s="125">
        <f>SUM(D60:H60)</f>
        <v>9820.3700000000026</v>
      </c>
      <c r="J60" s="42">
        <v>838710.06</v>
      </c>
      <c r="K60" s="127">
        <f>I60/J60</f>
        <v>1.1708897351249133E-2</v>
      </c>
    </row>
    <row r="61" spans="1:11" x14ac:dyDescent="0.25">
      <c r="A61" s="305"/>
      <c r="B61" s="123" t="s">
        <v>30</v>
      </c>
      <c r="C61" s="45" t="s">
        <v>5</v>
      </c>
      <c r="D61" s="42">
        <v>409.97000000000008</v>
      </c>
      <c r="E61" s="42">
        <v>141.91999999999999</v>
      </c>
      <c r="F61" s="42">
        <v>2981.4500000000007</v>
      </c>
      <c r="G61" s="42">
        <v>281.99999999999977</v>
      </c>
      <c r="H61" s="42">
        <v>5823.4900000000034</v>
      </c>
      <c r="I61" s="125">
        <f t="shared" si="22"/>
        <v>9638.8300000000054</v>
      </c>
      <c r="J61" s="42">
        <v>696534.77000000014</v>
      </c>
      <c r="K61" s="127">
        <f t="shared" si="23"/>
        <v>1.383826108207061E-2</v>
      </c>
    </row>
    <row r="62" spans="1:11" s="5" customFormat="1" ht="12.75" x14ac:dyDescent="0.2">
      <c r="A62" s="305"/>
      <c r="B62" s="261" t="s">
        <v>50</v>
      </c>
      <c r="C62" s="75" t="s">
        <v>55</v>
      </c>
      <c r="D62" s="76">
        <f>SUM(D51:D61)</f>
        <v>23759.960000000003</v>
      </c>
      <c r="E62" s="76">
        <f t="shared" ref="E62" si="24">SUM(E51:E61)</f>
        <v>2217.4199999999996</v>
      </c>
      <c r="F62" s="76">
        <f t="shared" ref="F62" si="25">SUM(F51:F61)</f>
        <v>49397.890000000014</v>
      </c>
      <c r="G62" s="76">
        <f>SUM(G51:G61)</f>
        <v>10867.01</v>
      </c>
      <c r="H62" s="76">
        <f t="shared" ref="H62" si="26">SUM(H51:H61)</f>
        <v>39906.480000000025</v>
      </c>
      <c r="I62" s="104">
        <f t="shared" ref="I62" si="27">SUM(I51:I61)</f>
        <v>126148.76000000005</v>
      </c>
      <c r="J62" s="76">
        <f t="shared" ref="J62" si="28">SUM(J51:J61)</f>
        <v>7136899.9300000006</v>
      </c>
      <c r="K62" s="86">
        <f>I62/J62</f>
        <v>1.767556799693001E-2</v>
      </c>
    </row>
    <row r="63" spans="1:11" x14ac:dyDescent="0.25">
      <c r="A63" s="305"/>
      <c r="B63" s="123" t="s">
        <v>35</v>
      </c>
      <c r="C63" s="45" t="s">
        <v>10</v>
      </c>
      <c r="D63" s="42">
        <v>1248.5499999999993</v>
      </c>
      <c r="E63" s="42">
        <v>284.02999999999997</v>
      </c>
      <c r="F63" s="42">
        <v>2347.4300000000007</v>
      </c>
      <c r="G63" s="42">
        <v>121.46000000000002</v>
      </c>
      <c r="H63" s="42">
        <v>1601.8199999999995</v>
      </c>
      <c r="I63" s="125">
        <f>SUM(D63:H63)</f>
        <v>5603.29</v>
      </c>
      <c r="J63" s="42">
        <v>342005.72</v>
      </c>
      <c r="K63" s="127">
        <f>I63/J63</f>
        <v>1.6383614870534916E-2</v>
      </c>
    </row>
    <row r="64" spans="1:11" x14ac:dyDescent="0.25">
      <c r="A64" s="305"/>
      <c r="B64" s="123" t="s">
        <v>33</v>
      </c>
      <c r="C64" s="45" t="s">
        <v>8</v>
      </c>
      <c r="D64" s="42">
        <v>252.24000000000004</v>
      </c>
      <c r="E64" s="42">
        <v>52.55</v>
      </c>
      <c r="F64" s="42">
        <v>1904.6699999999996</v>
      </c>
      <c r="G64" s="42">
        <v>43.970000000000006</v>
      </c>
      <c r="H64" s="42">
        <v>626.88999999999896</v>
      </c>
      <c r="I64" s="125">
        <f t="shared" si="22"/>
        <v>2880.3199999999983</v>
      </c>
      <c r="J64" s="42">
        <v>221167.92</v>
      </c>
      <c r="K64" s="127">
        <f t="shared" si="23"/>
        <v>1.3023226876664564E-2</v>
      </c>
    </row>
    <row r="65" spans="1:11" x14ac:dyDescent="0.25">
      <c r="A65" s="305"/>
      <c r="B65" s="123" t="s">
        <v>34</v>
      </c>
      <c r="C65" s="45" t="s">
        <v>9</v>
      </c>
      <c r="D65" s="42">
        <v>631.95000000000005</v>
      </c>
      <c r="E65" s="42">
        <v>218.10999999999999</v>
      </c>
      <c r="F65" s="42">
        <v>2360.5800000000004</v>
      </c>
      <c r="G65" s="42">
        <v>132</v>
      </c>
      <c r="H65" s="42">
        <v>1969.8099999999986</v>
      </c>
      <c r="I65" s="125">
        <f t="shared" si="22"/>
        <v>5312.4499999999989</v>
      </c>
      <c r="J65" s="42">
        <v>422395.03</v>
      </c>
      <c r="K65" s="127">
        <f t="shared" si="23"/>
        <v>1.2576970898544896E-2</v>
      </c>
    </row>
    <row r="66" spans="1:11" s="5" customFormat="1" ht="12.75" x14ac:dyDescent="0.2">
      <c r="A66" s="305"/>
      <c r="B66" s="262" t="s">
        <v>51</v>
      </c>
      <c r="C66" s="174" t="s">
        <v>52</v>
      </c>
      <c r="D66" s="175">
        <f>SUM(D63:D65)</f>
        <v>2132.7399999999993</v>
      </c>
      <c r="E66" s="175">
        <f t="shared" ref="E66" si="29">SUM(E63:E65)</f>
        <v>554.68999999999994</v>
      </c>
      <c r="F66" s="175">
        <f>SUM(F63:F65)</f>
        <v>6612.68</v>
      </c>
      <c r="G66" s="175">
        <f t="shared" ref="G66" si="30">SUM(G63:G65)</f>
        <v>297.43000000000006</v>
      </c>
      <c r="H66" s="175">
        <f t="shared" ref="H66" si="31">SUM(H63:H65)</f>
        <v>4198.5199999999968</v>
      </c>
      <c r="I66" s="183">
        <f t="shared" ref="I66" si="32">SUM(I63:I65)</f>
        <v>13796.059999999998</v>
      </c>
      <c r="J66" s="175">
        <f t="shared" ref="J66" si="33">SUM(J63:J65)</f>
        <v>985568.67</v>
      </c>
      <c r="K66" s="185">
        <f t="shared" si="23"/>
        <v>1.3998070778771811E-2</v>
      </c>
    </row>
    <row r="67" spans="1:11" ht="15.75" thickBot="1" x14ac:dyDescent="0.3">
      <c r="A67" s="306"/>
      <c r="B67" s="311" t="s">
        <v>54</v>
      </c>
      <c r="C67" s="311"/>
      <c r="D67" s="21">
        <f>SUM(D44,D50,D62,D66)</f>
        <v>128969.37000000002</v>
      </c>
      <c r="E67" s="21">
        <f t="shared" ref="E67:I67" si="34">SUM(E44,E50,E62,E66)</f>
        <v>71019.240000000005</v>
      </c>
      <c r="F67" s="21">
        <f t="shared" si="34"/>
        <v>105395.02000000005</v>
      </c>
      <c r="G67" s="21">
        <f>SUM(G44,G50,G62,G66)</f>
        <v>181072.62000000002</v>
      </c>
      <c r="H67" s="21">
        <f t="shared" si="34"/>
        <v>78053.640000000043</v>
      </c>
      <c r="I67" s="187">
        <f t="shared" si="34"/>
        <v>564509.89000000013</v>
      </c>
      <c r="J67" s="21">
        <f>SUM(J44,J50,J62,J66)</f>
        <v>25091927.480000004</v>
      </c>
      <c r="K67" s="24">
        <f>I67/J67</f>
        <v>2.2497669437708739E-2</v>
      </c>
    </row>
    <row r="68" spans="1:11" s="60" customFormat="1" x14ac:dyDescent="0.25">
      <c r="A68" s="65"/>
      <c r="B68" s="57"/>
      <c r="C68" s="57"/>
      <c r="D68" s="19"/>
      <c r="E68" s="19"/>
      <c r="F68" s="19"/>
      <c r="G68" s="19"/>
      <c r="H68" s="19"/>
      <c r="I68" s="19"/>
      <c r="J68" s="19"/>
      <c r="K68" s="67"/>
    </row>
    <row r="69" spans="1:11" s="60" customFormat="1" ht="15.75" thickBot="1" x14ac:dyDescent="0.3">
      <c r="B69" s="62"/>
    </row>
    <row r="70" spans="1:11" x14ac:dyDescent="0.25">
      <c r="A70" s="307" t="s">
        <v>53</v>
      </c>
      <c r="B70" s="195" t="s">
        <v>45</v>
      </c>
      <c r="C70" s="137" t="s">
        <v>24</v>
      </c>
      <c r="D70" s="139">
        <v>41454.609999999986</v>
      </c>
      <c r="E70" s="139">
        <v>64328.36</v>
      </c>
      <c r="F70" s="139">
        <v>1759.5899999999997</v>
      </c>
      <c r="G70" s="139">
        <v>2851.01</v>
      </c>
      <c r="H70" s="139">
        <v>937.05</v>
      </c>
      <c r="I70" s="142">
        <f>SUM(D70:H70)</f>
        <v>111330.61999999998</v>
      </c>
      <c r="J70" s="139">
        <v>1789893.65</v>
      </c>
      <c r="K70" s="145">
        <f>I70/J70</f>
        <v>6.219957258354427E-2</v>
      </c>
    </row>
    <row r="71" spans="1:11" x14ac:dyDescent="0.25">
      <c r="A71" s="308"/>
      <c r="B71" s="196" t="s">
        <v>44</v>
      </c>
      <c r="C71" s="146" t="s">
        <v>22</v>
      </c>
      <c r="D71" s="148">
        <v>18804.55</v>
      </c>
      <c r="E71" s="148">
        <v>15666.38</v>
      </c>
      <c r="F71" s="148">
        <v>3770.04</v>
      </c>
      <c r="G71" s="148">
        <v>4743.0800000000008</v>
      </c>
      <c r="H71" s="148">
        <v>389.38999999999993</v>
      </c>
      <c r="I71" s="151">
        <f>SUM(D71:H71)</f>
        <v>43373.440000000002</v>
      </c>
      <c r="J71" s="148">
        <v>678273.06</v>
      </c>
      <c r="K71" s="154">
        <f>I71/J71</f>
        <v>6.3946871190785612E-2</v>
      </c>
    </row>
    <row r="72" spans="1:11" x14ac:dyDescent="0.25">
      <c r="A72" s="308"/>
      <c r="B72" s="196" t="s">
        <v>43</v>
      </c>
      <c r="C72" s="146" t="s">
        <v>20</v>
      </c>
      <c r="D72" s="148">
        <v>6632.6899999999987</v>
      </c>
      <c r="E72" s="148">
        <v>37.049999999999997</v>
      </c>
      <c r="F72" s="148">
        <v>1348.21</v>
      </c>
      <c r="G72" s="148">
        <v>11601.38</v>
      </c>
      <c r="H72" s="148">
        <v>425.56999999999994</v>
      </c>
      <c r="I72" s="151">
        <f>SUM(D72:H72)</f>
        <v>20044.899999999998</v>
      </c>
      <c r="J72" s="148">
        <v>600185.59</v>
      </c>
      <c r="K72" s="154">
        <f>I72/J72</f>
        <v>3.3397836159311987E-2</v>
      </c>
    </row>
    <row r="73" spans="1:11" ht="15" customHeight="1" x14ac:dyDescent="0.25">
      <c r="A73" s="308" t="s">
        <v>53</v>
      </c>
      <c r="B73" s="197" t="s">
        <v>40</v>
      </c>
      <c r="C73" s="146" t="s">
        <v>16</v>
      </c>
      <c r="D73" s="148">
        <v>722.68000000000018</v>
      </c>
      <c r="E73" s="148">
        <v>7737.9100000000008</v>
      </c>
      <c r="F73" s="148">
        <v>606.46999999999991</v>
      </c>
      <c r="G73" s="148">
        <v>2649.45</v>
      </c>
      <c r="H73" s="148">
        <v>144.35999999999999</v>
      </c>
      <c r="I73" s="151">
        <f>SUM(D73:H73)</f>
        <v>11860.869999999999</v>
      </c>
      <c r="J73" s="148">
        <v>118845.81000000001</v>
      </c>
      <c r="K73" s="154">
        <f t="shared" si="23"/>
        <v>9.9800489390412653E-2</v>
      </c>
    </row>
    <row r="74" spans="1:11" ht="15" customHeight="1" x14ac:dyDescent="0.25">
      <c r="A74" s="309"/>
      <c r="B74" s="164" t="s">
        <v>46</v>
      </c>
      <c r="C74" s="177" t="s">
        <v>47</v>
      </c>
      <c r="D74" s="178">
        <f>SUM(D70:D73)</f>
        <v>67614.529999999984</v>
      </c>
      <c r="E74" s="178">
        <f t="shared" ref="E74:J74" si="35">SUM(E70:E73)</f>
        <v>87769.700000000012</v>
      </c>
      <c r="F74" s="178">
        <f t="shared" si="35"/>
        <v>7484.3099999999995</v>
      </c>
      <c r="G74" s="178">
        <f t="shared" si="35"/>
        <v>21844.920000000002</v>
      </c>
      <c r="H74" s="178">
        <f t="shared" si="35"/>
        <v>1896.3699999999997</v>
      </c>
      <c r="I74" s="184">
        <f t="shared" si="35"/>
        <v>186609.83</v>
      </c>
      <c r="J74" s="178">
        <f t="shared" si="35"/>
        <v>3187198.11</v>
      </c>
      <c r="K74" s="188">
        <f t="shared" si="23"/>
        <v>5.854980567869375E-2</v>
      </c>
    </row>
    <row r="75" spans="1:11" ht="15.75" thickBot="1" x14ac:dyDescent="0.3">
      <c r="A75" s="302" t="s">
        <v>70</v>
      </c>
      <c r="B75" s="303"/>
      <c r="C75" s="303"/>
      <c r="D75" s="89">
        <f>D74+D67</f>
        <v>196583.90000000002</v>
      </c>
      <c r="E75" s="89">
        <f>E74+E67</f>
        <v>158788.94</v>
      </c>
      <c r="F75" s="89">
        <f>F74+F67</f>
        <v>112879.33000000005</v>
      </c>
      <c r="G75" s="89">
        <f>G74+G67</f>
        <v>202917.54000000004</v>
      </c>
      <c r="H75" s="89">
        <f>H74+H67</f>
        <v>79950.010000000038</v>
      </c>
      <c r="I75" s="106">
        <f t="shared" si="22"/>
        <v>751119.72000000009</v>
      </c>
      <c r="J75" s="89">
        <v>28279125.59</v>
      </c>
      <c r="K75" s="91">
        <f t="shared" si="23"/>
        <v>2.6560924509830296E-2</v>
      </c>
    </row>
    <row r="76" spans="1:11" x14ac:dyDescent="0.25">
      <c r="A76" s="5"/>
      <c r="B76" s="58"/>
      <c r="C76" s="5"/>
      <c r="D76" s="5"/>
      <c r="E76" s="5"/>
      <c r="F76" s="5"/>
      <c r="G76" s="5"/>
      <c r="H76" s="5"/>
      <c r="I76" s="5"/>
      <c r="J76" s="5"/>
      <c r="K76" s="17"/>
    </row>
    <row r="77" spans="1:11" x14ac:dyDescent="0.25">
      <c r="C77" s="280"/>
      <c r="D77" s="322"/>
      <c r="E77" s="322"/>
      <c r="F77" s="322"/>
      <c r="G77" s="322"/>
      <c r="H77" s="322"/>
      <c r="I77" s="280"/>
      <c r="J77" s="280"/>
      <c r="K77" s="280"/>
    </row>
    <row r="78" spans="1:11" x14ac:dyDescent="0.25">
      <c r="C78" s="280"/>
      <c r="D78" s="280"/>
      <c r="E78" s="280"/>
      <c r="F78" s="280"/>
      <c r="G78" s="280"/>
      <c r="H78" s="280"/>
      <c r="I78" s="280"/>
      <c r="J78" s="280"/>
      <c r="K78" s="280"/>
    </row>
    <row r="79" spans="1:11" x14ac:dyDescent="0.25">
      <c r="C79" s="280"/>
      <c r="D79" s="280"/>
      <c r="E79" s="280"/>
      <c r="F79" s="280"/>
      <c r="G79" s="280"/>
      <c r="H79" s="280"/>
      <c r="I79" s="280"/>
      <c r="J79" s="280"/>
      <c r="K79" s="280"/>
    </row>
    <row r="80" spans="1:11" x14ac:dyDescent="0.25">
      <c r="C80" s="280"/>
      <c r="D80" s="280"/>
      <c r="E80" s="280"/>
      <c r="F80" s="280"/>
      <c r="G80" s="280"/>
      <c r="H80" s="280"/>
      <c r="I80" s="280"/>
      <c r="J80" s="280"/>
      <c r="K80" s="280"/>
    </row>
  </sheetData>
  <mergeCells count="29">
    <mergeCell ref="D77:H77"/>
    <mergeCell ref="K40:K41"/>
    <mergeCell ref="A32:A36"/>
    <mergeCell ref="A37:C37"/>
    <mergeCell ref="A70:A74"/>
    <mergeCell ref="A42:A67"/>
    <mergeCell ref="B67:C67"/>
    <mergeCell ref="B40:C41"/>
    <mergeCell ref="A75:C75"/>
    <mergeCell ref="B29:C29"/>
    <mergeCell ref="G40:G41"/>
    <mergeCell ref="H40:H41"/>
    <mergeCell ref="I40:I41"/>
    <mergeCell ref="J40:J41"/>
    <mergeCell ref="A39:K39"/>
    <mergeCell ref="D40:D41"/>
    <mergeCell ref="E40:E41"/>
    <mergeCell ref="F40:F41"/>
    <mergeCell ref="A4:A29"/>
    <mergeCell ref="A1:K1"/>
    <mergeCell ref="G2:G3"/>
    <mergeCell ref="H2:H3"/>
    <mergeCell ref="I2:I3"/>
    <mergeCell ref="J2:J3"/>
    <mergeCell ref="K2:K3"/>
    <mergeCell ref="B2:C3"/>
    <mergeCell ref="D2:D3"/>
    <mergeCell ref="E2:E3"/>
    <mergeCell ref="F2:F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90" zoomScaleNormal="90" workbookViewId="0">
      <selection activeCell="K16" sqref="K16"/>
    </sheetView>
  </sheetViews>
  <sheetFormatPr defaultRowHeight="15" x14ac:dyDescent="0.25"/>
  <cols>
    <col min="1" max="1" width="9.28515625" style="41" customWidth="1"/>
    <col min="2" max="2" width="19.85546875" style="41" bestFit="1" customWidth="1"/>
    <col min="3" max="4" width="11.42578125" style="41" customWidth="1"/>
    <col min="5" max="5" width="14.28515625" style="41" bestFit="1" customWidth="1"/>
    <col min="6" max="6" width="11.5703125" style="41" customWidth="1"/>
    <col min="7" max="7" width="10.85546875" style="41" customWidth="1"/>
    <col min="8" max="8" width="14.28515625" style="41" customWidth="1"/>
    <col min="9" max="9" width="12.7109375" style="4" customWidth="1"/>
    <col min="10" max="10" width="13.140625" style="41" customWidth="1"/>
    <col min="11" max="11" width="16.28515625" style="41" customWidth="1"/>
    <col min="12" max="16384" width="9.140625" style="41"/>
  </cols>
  <sheetData>
    <row r="1" spans="1:12" ht="27.75" customHeight="1" x14ac:dyDescent="0.25">
      <c r="A1" s="326" t="s">
        <v>135</v>
      </c>
      <c r="B1" s="326"/>
      <c r="C1" s="326"/>
      <c r="D1" s="326"/>
      <c r="E1" s="326"/>
      <c r="F1" s="326"/>
      <c r="G1" s="326"/>
      <c r="H1" s="326"/>
      <c r="I1" s="326"/>
      <c r="J1" s="326"/>
      <c r="K1" s="326"/>
    </row>
    <row r="2" spans="1:12" s="5" customFormat="1" ht="34.5" customHeight="1" x14ac:dyDescent="0.2">
      <c r="A2" s="312" t="s">
        <v>140</v>
      </c>
      <c r="B2" s="312"/>
      <c r="C2" s="312" t="s">
        <v>127</v>
      </c>
      <c r="D2" s="312"/>
      <c r="E2" s="312"/>
      <c r="F2" s="312" t="s">
        <v>128</v>
      </c>
      <c r="G2" s="312"/>
      <c r="H2" s="312"/>
      <c r="I2" s="312" t="s">
        <v>134</v>
      </c>
      <c r="J2" s="314" t="s">
        <v>131</v>
      </c>
      <c r="K2" s="314" t="s">
        <v>132</v>
      </c>
    </row>
    <row r="3" spans="1:12" s="5" customFormat="1" ht="67.5" customHeight="1" thickBot="1" x14ac:dyDescent="0.25">
      <c r="A3" s="312"/>
      <c r="B3" s="312"/>
      <c r="C3" s="61" t="s">
        <v>114</v>
      </c>
      <c r="D3" s="61" t="s">
        <v>97</v>
      </c>
      <c r="E3" s="35" t="s">
        <v>111</v>
      </c>
      <c r="F3" s="61" t="s">
        <v>129</v>
      </c>
      <c r="G3" s="61" t="s">
        <v>130</v>
      </c>
      <c r="H3" s="35" t="s">
        <v>111</v>
      </c>
      <c r="I3" s="312"/>
      <c r="J3" s="314"/>
      <c r="K3" s="314"/>
    </row>
    <row r="4" spans="1:12" s="5" customFormat="1" ht="15" customHeight="1" x14ac:dyDescent="0.2">
      <c r="A4" s="200" t="s">
        <v>38</v>
      </c>
      <c r="B4" s="210" t="s">
        <v>13</v>
      </c>
      <c r="C4" s="116">
        <v>923.66000000000008</v>
      </c>
      <c r="D4" s="117">
        <v>13.5</v>
      </c>
      <c r="E4" s="118">
        <f>C4+D4</f>
        <v>937.16000000000008</v>
      </c>
      <c r="F4" s="117">
        <v>57.080000000000013</v>
      </c>
      <c r="G4" s="117">
        <v>893.92</v>
      </c>
      <c r="H4" s="118">
        <f>F4+G4</f>
        <v>951</v>
      </c>
      <c r="I4" s="119">
        <f>H4+E4</f>
        <v>1888.16</v>
      </c>
      <c r="J4" s="120">
        <f>E4/I4</f>
        <v>0.49633505635115671</v>
      </c>
      <c r="K4" s="122">
        <f>H4/I4</f>
        <v>0.50366494364884329</v>
      </c>
    </row>
    <row r="5" spans="1:12" s="5" customFormat="1" ht="12.75" x14ac:dyDescent="0.2">
      <c r="A5" s="201" t="s">
        <v>39</v>
      </c>
      <c r="B5" s="211" t="s">
        <v>14</v>
      </c>
      <c r="C5" s="43">
        <v>1229.0999999999999</v>
      </c>
      <c r="D5" s="42">
        <v>39.22</v>
      </c>
      <c r="E5" s="124">
        <f>C5+D5</f>
        <v>1268.32</v>
      </c>
      <c r="F5" s="42">
        <v>38.409999999999997</v>
      </c>
      <c r="G5" s="42">
        <v>380.59000000000003</v>
      </c>
      <c r="H5" s="124">
        <f>F5+G5</f>
        <v>419</v>
      </c>
      <c r="I5" s="125">
        <f t="shared" ref="I5:I20" si="0">H5+E5</f>
        <v>1687.32</v>
      </c>
      <c r="J5" s="46">
        <f>E5/I5</f>
        <v>0.75167721594007064</v>
      </c>
      <c r="K5" s="127">
        <f>H5/I5</f>
        <v>0.24832278405992936</v>
      </c>
    </row>
    <row r="6" spans="1:12" s="5" customFormat="1" ht="12.75" x14ac:dyDescent="0.2">
      <c r="A6" s="201" t="s">
        <v>26</v>
      </c>
      <c r="B6" s="211" t="s">
        <v>1</v>
      </c>
      <c r="C6" s="43">
        <v>781.76</v>
      </c>
      <c r="D6" s="42">
        <v>106.95</v>
      </c>
      <c r="E6" s="124">
        <f>C6+D6</f>
        <v>888.71</v>
      </c>
      <c r="F6" s="42">
        <v>14.919999999999998</v>
      </c>
      <c r="G6" s="42">
        <v>754.08</v>
      </c>
      <c r="H6" s="124">
        <f>F6+G6</f>
        <v>769</v>
      </c>
      <c r="I6" s="125">
        <f t="shared" si="0"/>
        <v>1657.71</v>
      </c>
      <c r="J6" s="46">
        <f>E6/I6</f>
        <v>0.53610703922881564</v>
      </c>
      <c r="K6" s="127">
        <f>H6/I6</f>
        <v>0.46389296077118436</v>
      </c>
    </row>
    <row r="7" spans="1:12" s="5" customFormat="1" ht="12.75" customHeight="1" x14ac:dyDescent="0.2">
      <c r="A7" s="201" t="s">
        <v>25</v>
      </c>
      <c r="B7" s="211" t="s">
        <v>0</v>
      </c>
      <c r="C7" s="43">
        <v>1917.9899999999998</v>
      </c>
      <c r="D7" s="42">
        <v>237.99</v>
      </c>
      <c r="E7" s="124">
        <f>C7+D7</f>
        <v>2155.9799999999996</v>
      </c>
      <c r="F7" s="42">
        <v>35.51</v>
      </c>
      <c r="G7" s="42">
        <v>2458.4899999999998</v>
      </c>
      <c r="H7" s="124">
        <f>F7+G7</f>
        <v>2494</v>
      </c>
      <c r="I7" s="125">
        <f t="shared" si="0"/>
        <v>4649.9799999999996</v>
      </c>
      <c r="J7" s="46">
        <f t="shared" ref="J7:J18" si="1">E7/I7</f>
        <v>0.46365360711228859</v>
      </c>
      <c r="K7" s="127">
        <f t="shared" ref="K7:K18" si="2">H7/I7</f>
        <v>0.53634639288771135</v>
      </c>
    </row>
    <row r="8" spans="1:12" s="5" customFormat="1" ht="15" customHeight="1" x14ac:dyDescent="0.2">
      <c r="A8" s="201" t="s">
        <v>27</v>
      </c>
      <c r="B8" s="211" t="s">
        <v>2</v>
      </c>
      <c r="C8" s="43">
        <v>910.96</v>
      </c>
      <c r="D8" s="42">
        <v>329.59</v>
      </c>
      <c r="E8" s="124">
        <f t="shared" ref="E8:E18" si="3">C8+D8</f>
        <v>1240.55</v>
      </c>
      <c r="F8" s="42">
        <v>9.33</v>
      </c>
      <c r="G8" s="42">
        <v>1371.67</v>
      </c>
      <c r="H8" s="124">
        <f t="shared" ref="H8:H18" si="4">F8+G8</f>
        <v>1381</v>
      </c>
      <c r="I8" s="125">
        <f t="shared" si="0"/>
        <v>2621.55</v>
      </c>
      <c r="J8" s="46">
        <f t="shared" si="1"/>
        <v>0.47321241250405288</v>
      </c>
      <c r="K8" s="127">
        <f t="shared" si="2"/>
        <v>0.52678758749594701</v>
      </c>
    </row>
    <row r="9" spans="1:12" s="5" customFormat="1" ht="12.75" x14ac:dyDescent="0.2">
      <c r="A9" s="201" t="s">
        <v>36</v>
      </c>
      <c r="B9" s="211" t="s">
        <v>11</v>
      </c>
      <c r="C9" s="43">
        <v>5434.61</v>
      </c>
      <c r="D9" s="42">
        <v>900.37000000000012</v>
      </c>
      <c r="E9" s="124">
        <f>C9+D9</f>
        <v>6334.98</v>
      </c>
      <c r="F9" s="42">
        <v>44.570000000000007</v>
      </c>
      <c r="G9" s="42">
        <v>5694.43</v>
      </c>
      <c r="H9" s="124">
        <f>F9+G9</f>
        <v>5739</v>
      </c>
      <c r="I9" s="125">
        <f t="shared" si="0"/>
        <v>12073.98</v>
      </c>
      <c r="J9" s="46">
        <f>E9/I9</f>
        <v>0.52468034566895094</v>
      </c>
      <c r="K9" s="127">
        <f>H9/I9</f>
        <v>0.47531965433104911</v>
      </c>
    </row>
    <row r="10" spans="1:12" s="5" customFormat="1" ht="12.75" x14ac:dyDescent="0.2">
      <c r="A10" s="201" t="s">
        <v>28</v>
      </c>
      <c r="B10" s="211" t="s">
        <v>3</v>
      </c>
      <c r="C10" s="43">
        <v>1914.96</v>
      </c>
      <c r="D10" s="42">
        <v>478.67999999999995</v>
      </c>
      <c r="E10" s="124">
        <f t="shared" si="3"/>
        <v>2393.64</v>
      </c>
      <c r="F10" s="42">
        <v>26.16</v>
      </c>
      <c r="G10" s="42">
        <v>3016.84</v>
      </c>
      <c r="H10" s="124">
        <f t="shared" si="4"/>
        <v>3043</v>
      </c>
      <c r="I10" s="125">
        <f t="shared" si="0"/>
        <v>5436.6399999999994</v>
      </c>
      <c r="J10" s="46">
        <f t="shared" si="1"/>
        <v>0.44027929014979844</v>
      </c>
      <c r="K10" s="127">
        <f t="shared" si="2"/>
        <v>0.55972070985020161</v>
      </c>
    </row>
    <row r="11" spans="1:12" s="5" customFormat="1" ht="12.75" customHeight="1" x14ac:dyDescent="0.2">
      <c r="A11" s="201" t="s">
        <v>29</v>
      </c>
      <c r="B11" s="211" t="s">
        <v>4</v>
      </c>
      <c r="C11" s="43">
        <v>1354</v>
      </c>
      <c r="D11" s="42">
        <v>71.900000000000006</v>
      </c>
      <c r="E11" s="124">
        <f t="shared" si="3"/>
        <v>1425.9</v>
      </c>
      <c r="F11" s="42">
        <v>24.84</v>
      </c>
      <c r="G11" s="42">
        <v>1817.16</v>
      </c>
      <c r="H11" s="124">
        <f t="shared" si="4"/>
        <v>1842</v>
      </c>
      <c r="I11" s="125">
        <f t="shared" si="0"/>
        <v>3267.9</v>
      </c>
      <c r="J11" s="46">
        <f t="shared" si="1"/>
        <v>0.43633526117690263</v>
      </c>
      <c r="K11" s="127">
        <f t="shared" si="2"/>
        <v>0.56366473882309742</v>
      </c>
    </row>
    <row r="12" spans="1:12" s="5" customFormat="1" ht="12.75" x14ac:dyDescent="0.2">
      <c r="A12" s="201" t="s">
        <v>32</v>
      </c>
      <c r="B12" s="211" t="s">
        <v>7</v>
      </c>
      <c r="C12" s="43">
        <v>505.84000000000003</v>
      </c>
      <c r="D12" s="42">
        <v>29.56</v>
      </c>
      <c r="E12" s="124">
        <f>C12+D12</f>
        <v>535.4</v>
      </c>
      <c r="F12" s="42">
        <v>167.1</v>
      </c>
      <c r="G12" s="42">
        <v>1520.9</v>
      </c>
      <c r="H12" s="124">
        <f>F12+G12</f>
        <v>1688</v>
      </c>
      <c r="I12" s="125">
        <f t="shared" si="0"/>
        <v>2223.4</v>
      </c>
      <c r="J12" s="46">
        <f>E12/I12</f>
        <v>0.24080237474138705</v>
      </c>
      <c r="K12" s="127">
        <f>H12/I12</f>
        <v>0.7591976252586129</v>
      </c>
    </row>
    <row r="13" spans="1:12" s="5" customFormat="1" ht="12.75" customHeight="1" x14ac:dyDescent="0.2">
      <c r="A13" s="201" t="s">
        <v>31</v>
      </c>
      <c r="B13" s="211" t="s">
        <v>6</v>
      </c>
      <c r="C13" s="43">
        <v>5249.3600000000006</v>
      </c>
      <c r="D13" s="42">
        <v>203.49</v>
      </c>
      <c r="E13" s="124">
        <f>C13+D13</f>
        <v>5452.85</v>
      </c>
      <c r="F13" s="42">
        <v>57.62</v>
      </c>
      <c r="G13" s="42">
        <v>4057.38</v>
      </c>
      <c r="H13" s="124">
        <f>F13+G13</f>
        <v>4115</v>
      </c>
      <c r="I13" s="125">
        <f t="shared" si="0"/>
        <v>9567.85</v>
      </c>
      <c r="J13" s="46">
        <f>E13/I13</f>
        <v>0.56991382599016505</v>
      </c>
      <c r="K13" s="127">
        <f>H13/I13</f>
        <v>0.43008617400983501</v>
      </c>
    </row>
    <row r="14" spans="1:12" s="5" customFormat="1" ht="12.75" x14ac:dyDescent="0.2">
      <c r="A14" s="201" t="s">
        <v>30</v>
      </c>
      <c r="B14" s="211" t="s">
        <v>5</v>
      </c>
      <c r="C14" s="43">
        <v>1863.37</v>
      </c>
      <c r="D14" s="42">
        <v>172.5</v>
      </c>
      <c r="E14" s="124">
        <f t="shared" si="3"/>
        <v>2035.87</v>
      </c>
      <c r="F14" s="42">
        <v>3.78</v>
      </c>
      <c r="G14" s="42">
        <v>3549.22</v>
      </c>
      <c r="H14" s="124">
        <f t="shared" si="4"/>
        <v>3553</v>
      </c>
      <c r="I14" s="125">
        <f t="shared" si="0"/>
        <v>5588.87</v>
      </c>
      <c r="J14" s="46">
        <f t="shared" si="1"/>
        <v>0.36427220529373555</v>
      </c>
      <c r="K14" s="127">
        <f t="shared" si="2"/>
        <v>0.63572779470626439</v>
      </c>
    </row>
    <row r="15" spans="1:12" s="30" customFormat="1" ht="12.75" customHeight="1" x14ac:dyDescent="0.2">
      <c r="A15" s="208" t="s">
        <v>50</v>
      </c>
      <c r="B15" s="257" t="s">
        <v>55</v>
      </c>
      <c r="C15" s="94">
        <f>SUM(C4:C14)</f>
        <v>22085.61</v>
      </c>
      <c r="D15" s="76">
        <f t="shared" ref="D15:G15" si="5">SUM(D4:D14)</f>
        <v>2583.75</v>
      </c>
      <c r="E15" s="99">
        <f t="shared" si="5"/>
        <v>24669.360000000004</v>
      </c>
      <c r="F15" s="76">
        <f t="shared" si="5"/>
        <v>479.32000000000005</v>
      </c>
      <c r="G15" s="76">
        <f t="shared" si="5"/>
        <v>25514.680000000004</v>
      </c>
      <c r="H15" s="99">
        <f t="shared" ref="H15" si="6">SUM(H4:H14)</f>
        <v>25994</v>
      </c>
      <c r="I15" s="104">
        <f t="shared" si="0"/>
        <v>50663.360000000001</v>
      </c>
      <c r="J15" s="77">
        <f>E15/I15</f>
        <v>0.48692704155429101</v>
      </c>
      <c r="K15" s="86">
        <f>H15/I15</f>
        <v>0.5130729584457091</v>
      </c>
      <c r="L15" s="66"/>
    </row>
    <row r="16" spans="1:12" s="5" customFormat="1" ht="12.75" customHeight="1" x14ac:dyDescent="0.2">
      <c r="A16" s="201" t="s">
        <v>35</v>
      </c>
      <c r="B16" s="211" t="s">
        <v>10</v>
      </c>
      <c r="C16" s="43">
        <v>3465.88</v>
      </c>
      <c r="D16" s="42">
        <v>269.33000000000004</v>
      </c>
      <c r="E16" s="124">
        <f>C16+D16</f>
        <v>3735.21</v>
      </c>
      <c r="F16" s="42">
        <v>51.990000000000009</v>
      </c>
      <c r="G16" s="42">
        <v>2950.01</v>
      </c>
      <c r="H16" s="124">
        <f>F16+G16</f>
        <v>3002</v>
      </c>
      <c r="I16" s="125">
        <f t="shared" si="0"/>
        <v>6737.21</v>
      </c>
      <c r="J16" s="46">
        <f>E16/I16</f>
        <v>0.55441495812064634</v>
      </c>
      <c r="K16" s="127">
        <f>H16/I16</f>
        <v>0.4455850418793536</v>
      </c>
    </row>
    <row r="17" spans="1:12" s="5" customFormat="1" ht="12.75" customHeight="1" x14ac:dyDescent="0.2">
      <c r="A17" s="201" t="s">
        <v>33</v>
      </c>
      <c r="B17" s="211" t="s">
        <v>8</v>
      </c>
      <c r="C17" s="43">
        <v>3772.5099999999998</v>
      </c>
      <c r="D17" s="42">
        <v>727.37</v>
      </c>
      <c r="E17" s="124">
        <f>C17+D17</f>
        <v>4499.88</v>
      </c>
      <c r="F17" s="42">
        <v>96.14</v>
      </c>
      <c r="G17" s="42">
        <v>1541.86</v>
      </c>
      <c r="H17" s="124">
        <f>F17+G17</f>
        <v>1638</v>
      </c>
      <c r="I17" s="125">
        <f t="shared" si="0"/>
        <v>6137.88</v>
      </c>
      <c r="J17" s="46">
        <f t="shared" si="1"/>
        <v>0.73313261256329543</v>
      </c>
      <c r="K17" s="127">
        <f t="shared" si="2"/>
        <v>0.26686738743670452</v>
      </c>
    </row>
    <row r="18" spans="1:12" s="5" customFormat="1" ht="12.75" x14ac:dyDescent="0.2">
      <c r="A18" s="201" t="s">
        <v>34</v>
      </c>
      <c r="B18" s="211" t="s">
        <v>9</v>
      </c>
      <c r="C18" s="43">
        <v>7915.0100000000011</v>
      </c>
      <c r="D18" s="42">
        <v>610.9</v>
      </c>
      <c r="E18" s="124">
        <f t="shared" si="3"/>
        <v>8525.9100000000017</v>
      </c>
      <c r="F18" s="42">
        <v>318.39999999999998</v>
      </c>
      <c r="G18" s="42">
        <v>2990.6</v>
      </c>
      <c r="H18" s="124">
        <f t="shared" si="4"/>
        <v>3309</v>
      </c>
      <c r="I18" s="125">
        <f t="shared" si="0"/>
        <v>11834.910000000002</v>
      </c>
      <c r="J18" s="46">
        <f t="shared" si="1"/>
        <v>0.72040345046983889</v>
      </c>
      <c r="K18" s="127">
        <f t="shared" si="2"/>
        <v>0.27959654953016116</v>
      </c>
    </row>
    <row r="19" spans="1:12" s="30" customFormat="1" ht="12.75" x14ac:dyDescent="0.2">
      <c r="A19" s="209" t="s">
        <v>51</v>
      </c>
      <c r="B19" s="258" t="s">
        <v>52</v>
      </c>
      <c r="C19" s="95">
        <f>SUM(C16:C18)</f>
        <v>15153.400000000001</v>
      </c>
      <c r="D19" s="79">
        <f t="shared" ref="D19:F19" si="7">SUM(D16:D18)</f>
        <v>1607.6</v>
      </c>
      <c r="E19" s="100">
        <f t="shared" si="7"/>
        <v>16761</v>
      </c>
      <c r="F19" s="79">
        <f t="shared" si="7"/>
        <v>466.53</v>
      </c>
      <c r="G19" s="79">
        <f t="shared" ref="G19" si="8">SUM(G16:G18)</f>
        <v>7482.4699999999993</v>
      </c>
      <c r="H19" s="100">
        <f>SUM(H16:H18)</f>
        <v>7949</v>
      </c>
      <c r="I19" s="105">
        <f t="shared" si="0"/>
        <v>24710</v>
      </c>
      <c r="J19" s="80">
        <f>E19/I19</f>
        <v>0.67830837717523274</v>
      </c>
      <c r="K19" s="87">
        <f>H19/I19</f>
        <v>0.32169162282476732</v>
      </c>
      <c r="L19" s="66"/>
    </row>
    <row r="20" spans="1:12" s="4" customFormat="1" ht="15" customHeight="1" thickBot="1" x14ac:dyDescent="0.3">
      <c r="A20" s="324" t="s">
        <v>86</v>
      </c>
      <c r="B20" s="325"/>
      <c r="C20" s="205">
        <f>C19+C15</f>
        <v>37239.01</v>
      </c>
      <c r="D20" s="202">
        <f t="shared" ref="D20:E20" si="9">D19+D15</f>
        <v>4191.3500000000004</v>
      </c>
      <c r="E20" s="206">
        <f t="shared" si="9"/>
        <v>41430.36</v>
      </c>
      <c r="F20" s="202">
        <f>F19+F15</f>
        <v>945.85</v>
      </c>
      <c r="G20" s="202">
        <f t="shared" ref="G20:H20" si="10">G19+G15</f>
        <v>32997.15</v>
      </c>
      <c r="H20" s="206">
        <f t="shared" si="10"/>
        <v>33943</v>
      </c>
      <c r="I20" s="207">
        <f t="shared" si="0"/>
        <v>75373.36</v>
      </c>
      <c r="J20" s="203">
        <f>E20/I20</f>
        <v>0.54966847703220345</v>
      </c>
      <c r="K20" s="204">
        <f>H20/I20</f>
        <v>0.45033152296779655</v>
      </c>
    </row>
    <row r="21" spans="1:12" x14ac:dyDescent="0.25">
      <c r="A21" s="63"/>
      <c r="B21" s="63"/>
      <c r="C21" s="63"/>
      <c r="D21" s="63"/>
      <c r="E21" s="63"/>
      <c r="F21" s="63"/>
      <c r="G21" s="63"/>
      <c r="H21" s="63"/>
      <c r="I21" s="68"/>
      <c r="J21" s="199"/>
      <c r="K21" s="199"/>
    </row>
    <row r="22" spans="1:12" ht="15" customHeight="1" x14ac:dyDescent="0.25">
      <c r="A22" s="41" t="s">
        <v>133</v>
      </c>
      <c r="F22" s="39"/>
      <c r="G22" s="39"/>
      <c r="H22" s="39"/>
    </row>
    <row r="23" spans="1:12" ht="15" customHeight="1" x14ac:dyDescent="0.25"/>
    <row r="27" spans="1:12" ht="15" customHeight="1" x14ac:dyDescent="0.25"/>
    <row r="33" ht="15" customHeight="1" x14ac:dyDescent="0.25"/>
  </sheetData>
  <mergeCells count="8">
    <mergeCell ref="A20:B20"/>
    <mergeCell ref="A1:K1"/>
    <mergeCell ref="C2:E2"/>
    <mergeCell ref="F2:H2"/>
    <mergeCell ref="I2:I3"/>
    <mergeCell ref="J2:J3"/>
    <mergeCell ref="K2:K3"/>
    <mergeCell ref="A2:B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80" zoomScaleNormal="80" workbookViewId="0">
      <selection activeCell="S36" sqref="S36"/>
    </sheetView>
  </sheetViews>
  <sheetFormatPr defaultRowHeight="15" x14ac:dyDescent="0.25"/>
  <cols>
    <col min="1" max="1" width="8.28515625" style="28" customWidth="1"/>
    <col min="2" max="2" width="19.28515625" style="28" bestFit="1" customWidth="1"/>
    <col min="3" max="3" width="29.42578125" style="28" customWidth="1"/>
    <col min="4" max="4" width="6" style="28" bestFit="1" customWidth="1"/>
    <col min="5" max="5" width="6.7109375" style="28" customWidth="1"/>
    <col min="6" max="6" width="6.140625" style="28" customWidth="1"/>
    <col min="7" max="7" width="6.5703125" style="28" customWidth="1"/>
    <col min="8" max="8" width="9.42578125" style="28" customWidth="1"/>
    <col min="9" max="9" width="9.5703125" style="28" customWidth="1"/>
    <col min="10" max="10" width="17.7109375" style="28" customWidth="1"/>
    <col min="11" max="11" width="8.28515625" style="28" customWidth="1"/>
    <col min="12" max="12" width="16.42578125" style="28" customWidth="1"/>
    <col min="13" max="13" width="7" style="28" customWidth="1"/>
    <col min="14" max="14" width="7.28515625" style="28" customWidth="1"/>
    <col min="15" max="15" width="8.42578125" style="28" customWidth="1"/>
    <col min="16" max="16" width="8" style="28" customWidth="1"/>
    <col min="17" max="17" width="12.42578125" style="28" customWidth="1"/>
    <col min="18" max="18" width="12.5703125" style="28" customWidth="1"/>
    <col min="19" max="19" width="13.28515625" style="28" customWidth="1"/>
    <col min="20" max="16384" width="9.140625" style="28"/>
  </cols>
  <sheetData>
    <row r="1" spans="1:19" ht="29.25" customHeight="1" x14ac:dyDescent="0.25">
      <c r="A1" s="316" t="s">
        <v>141</v>
      </c>
      <c r="B1" s="317"/>
      <c r="C1" s="317"/>
      <c r="D1" s="317"/>
      <c r="E1" s="317"/>
      <c r="F1" s="317"/>
      <c r="G1" s="317"/>
      <c r="H1" s="317"/>
      <c r="I1" s="317"/>
      <c r="J1" s="317"/>
      <c r="K1" s="317"/>
      <c r="L1" s="317"/>
      <c r="M1" s="317"/>
      <c r="N1" s="317"/>
      <c r="O1" s="317"/>
      <c r="P1" s="317"/>
      <c r="Q1" s="317"/>
      <c r="R1" s="317"/>
      <c r="S1" s="318"/>
    </row>
    <row r="2" spans="1:19" s="52" customFormat="1" ht="23.25" customHeight="1" x14ac:dyDescent="0.25">
      <c r="A2" s="336" t="s">
        <v>140</v>
      </c>
      <c r="B2" s="312"/>
      <c r="C2" s="310" t="s">
        <v>120</v>
      </c>
      <c r="D2" s="333" t="s">
        <v>95</v>
      </c>
      <c r="E2" s="333"/>
      <c r="F2" s="333"/>
      <c r="G2" s="333"/>
      <c r="H2" s="333"/>
      <c r="I2" s="333"/>
      <c r="J2" s="333"/>
      <c r="K2" s="333"/>
      <c r="L2" s="333"/>
      <c r="M2" s="333" t="s">
        <v>91</v>
      </c>
      <c r="N2" s="333"/>
      <c r="O2" s="333"/>
      <c r="P2" s="333"/>
      <c r="Q2" s="333"/>
      <c r="R2" s="333"/>
      <c r="S2" s="319" t="s">
        <v>59</v>
      </c>
    </row>
    <row r="3" spans="1:19" s="52" customFormat="1" ht="24" customHeight="1" x14ac:dyDescent="0.25">
      <c r="A3" s="336"/>
      <c r="B3" s="312"/>
      <c r="C3" s="310"/>
      <c r="D3" s="333" t="s">
        <v>117</v>
      </c>
      <c r="E3" s="333"/>
      <c r="F3" s="333"/>
      <c r="G3" s="333"/>
      <c r="H3" s="333"/>
      <c r="I3" s="333"/>
      <c r="J3" s="333"/>
      <c r="K3" s="312" t="s">
        <v>97</v>
      </c>
      <c r="L3" s="312" t="s">
        <v>125</v>
      </c>
      <c r="M3" s="333"/>
      <c r="N3" s="333"/>
      <c r="O3" s="333"/>
      <c r="P3" s="333"/>
      <c r="Q3" s="333"/>
      <c r="R3" s="333"/>
      <c r="S3" s="319"/>
    </row>
    <row r="4" spans="1:19" s="5" customFormat="1" ht="84" customHeight="1" thickBot="1" x14ac:dyDescent="0.25">
      <c r="A4" s="337"/>
      <c r="B4" s="313"/>
      <c r="C4" s="303"/>
      <c r="D4" s="54" t="s">
        <v>60</v>
      </c>
      <c r="E4" s="54" t="s">
        <v>61</v>
      </c>
      <c r="F4" s="54" t="s">
        <v>62</v>
      </c>
      <c r="G4" s="54" t="s">
        <v>63</v>
      </c>
      <c r="H4" s="54" t="s">
        <v>65</v>
      </c>
      <c r="I4" s="54" t="s">
        <v>66</v>
      </c>
      <c r="J4" s="54" t="s">
        <v>126</v>
      </c>
      <c r="K4" s="313"/>
      <c r="L4" s="313"/>
      <c r="M4" s="54" t="s">
        <v>71</v>
      </c>
      <c r="N4" s="54" t="s">
        <v>72</v>
      </c>
      <c r="O4" s="54" t="s">
        <v>73</v>
      </c>
      <c r="P4" s="54" t="s">
        <v>74</v>
      </c>
      <c r="Q4" s="54" t="s">
        <v>75</v>
      </c>
      <c r="R4" s="54" t="s">
        <v>96</v>
      </c>
      <c r="S4" s="320"/>
    </row>
    <row r="5" spans="1:19" s="5" customFormat="1" ht="12.75" x14ac:dyDescent="0.2">
      <c r="A5" s="340" t="s">
        <v>38</v>
      </c>
      <c r="B5" s="334" t="s">
        <v>13</v>
      </c>
      <c r="C5" s="264" t="s">
        <v>115</v>
      </c>
      <c r="D5" s="116">
        <v>14.68</v>
      </c>
      <c r="E5" s="117">
        <v>281.62</v>
      </c>
      <c r="F5" s="117"/>
      <c r="G5" s="117">
        <v>42.66</v>
      </c>
      <c r="H5" s="117">
        <v>0.09</v>
      </c>
      <c r="I5" s="117">
        <v>126.39</v>
      </c>
      <c r="J5" s="117">
        <f t="shared" ref="J5:J10" si="0">SUM(D5:G5,H5:I5)</f>
        <v>465.44</v>
      </c>
      <c r="K5" s="117">
        <v>11.39</v>
      </c>
      <c r="L5" s="118">
        <f t="shared" ref="L5:L11" si="1">J5+K5</f>
        <v>476.83</v>
      </c>
      <c r="M5" s="117">
        <v>51.659999999999989</v>
      </c>
      <c r="N5" s="117">
        <v>0.01</v>
      </c>
      <c r="O5" s="117">
        <v>193.26000000000002</v>
      </c>
      <c r="P5" s="117">
        <v>54.31</v>
      </c>
      <c r="Q5" s="117">
        <v>224.78</v>
      </c>
      <c r="R5" s="117">
        <f t="shared" ref="R5:R11" si="2">SUM(M5:Q5)</f>
        <v>524.02</v>
      </c>
      <c r="S5" s="265">
        <f t="shared" ref="S5:S11" si="3">L5+R5</f>
        <v>1000.8499999999999</v>
      </c>
    </row>
    <row r="6" spans="1:19" s="5" customFormat="1" ht="12.75" x14ac:dyDescent="0.2">
      <c r="A6" s="341"/>
      <c r="B6" s="335"/>
      <c r="C6" s="266" t="s">
        <v>116</v>
      </c>
      <c r="D6" s="49">
        <v>6.6</v>
      </c>
      <c r="E6" s="48">
        <v>254.86</v>
      </c>
      <c r="F6" s="48"/>
      <c r="G6" s="48">
        <v>34.300000000000004</v>
      </c>
      <c r="H6" s="48"/>
      <c r="I6" s="48">
        <v>162.45999999999998</v>
      </c>
      <c r="J6" s="48">
        <f t="shared" si="0"/>
        <v>458.22</v>
      </c>
      <c r="K6" s="48">
        <v>2.11</v>
      </c>
      <c r="L6" s="267">
        <f t="shared" si="1"/>
        <v>460.33000000000004</v>
      </c>
      <c r="M6" s="48">
        <v>56.78</v>
      </c>
      <c r="N6" s="48">
        <v>0.02</v>
      </c>
      <c r="O6" s="48">
        <v>172.32000000000002</v>
      </c>
      <c r="P6" s="48">
        <v>49.49</v>
      </c>
      <c r="Q6" s="48">
        <v>148.72000000000006</v>
      </c>
      <c r="R6" s="48">
        <f t="shared" si="2"/>
        <v>427.33000000000004</v>
      </c>
      <c r="S6" s="268">
        <f t="shared" si="3"/>
        <v>887.66000000000008</v>
      </c>
    </row>
    <row r="7" spans="1:19" s="5" customFormat="1" ht="12.75" x14ac:dyDescent="0.2">
      <c r="A7" s="342" t="s">
        <v>39</v>
      </c>
      <c r="B7" s="327" t="s">
        <v>14</v>
      </c>
      <c r="C7" s="47" t="s">
        <v>115</v>
      </c>
      <c r="D7" s="43">
        <v>0.76</v>
      </c>
      <c r="E7" s="42">
        <v>601.62</v>
      </c>
      <c r="F7" s="42"/>
      <c r="G7" s="42">
        <v>31.000000000000007</v>
      </c>
      <c r="H7" s="42">
        <v>0.91</v>
      </c>
      <c r="I7" s="42">
        <v>103.33999999999999</v>
      </c>
      <c r="J7" s="42">
        <f t="shared" si="0"/>
        <v>737.63</v>
      </c>
      <c r="K7" s="42">
        <v>31.16</v>
      </c>
      <c r="L7" s="124">
        <f t="shared" si="1"/>
        <v>768.79</v>
      </c>
      <c r="M7" s="42">
        <v>22.96</v>
      </c>
      <c r="N7" s="42"/>
      <c r="O7" s="42">
        <v>157.5</v>
      </c>
      <c r="P7" s="42">
        <v>11.67</v>
      </c>
      <c r="Q7" s="42">
        <v>119.76</v>
      </c>
      <c r="R7" s="42">
        <f t="shared" si="2"/>
        <v>311.89</v>
      </c>
      <c r="S7" s="269">
        <f t="shared" si="3"/>
        <v>1080.6799999999998</v>
      </c>
    </row>
    <row r="8" spans="1:19" s="5" customFormat="1" ht="12.75" x14ac:dyDescent="0.2">
      <c r="A8" s="341"/>
      <c r="B8" s="335"/>
      <c r="C8" s="266" t="s">
        <v>116</v>
      </c>
      <c r="D8" s="49">
        <v>0.7</v>
      </c>
      <c r="E8" s="48">
        <v>450.92</v>
      </c>
      <c r="F8" s="48"/>
      <c r="G8" s="48">
        <v>9.25</v>
      </c>
      <c r="H8" s="48"/>
      <c r="I8" s="48">
        <v>30.6</v>
      </c>
      <c r="J8" s="48">
        <f t="shared" si="0"/>
        <v>491.47</v>
      </c>
      <c r="K8" s="48">
        <v>8.0599999999999987</v>
      </c>
      <c r="L8" s="267">
        <f t="shared" si="1"/>
        <v>499.53000000000003</v>
      </c>
      <c r="M8" s="48">
        <v>22.330000000000002</v>
      </c>
      <c r="N8" s="48"/>
      <c r="O8" s="48">
        <v>50.96</v>
      </c>
      <c r="P8" s="48">
        <v>6.31</v>
      </c>
      <c r="Q8" s="48">
        <v>27.869999999999997</v>
      </c>
      <c r="R8" s="48">
        <f t="shared" si="2"/>
        <v>107.47</v>
      </c>
      <c r="S8" s="268">
        <f t="shared" si="3"/>
        <v>607</v>
      </c>
    </row>
    <row r="9" spans="1:19" s="5" customFormat="1" ht="12.75" x14ac:dyDescent="0.2">
      <c r="A9" s="342" t="s">
        <v>26</v>
      </c>
      <c r="B9" s="327" t="s">
        <v>1</v>
      </c>
      <c r="C9" s="47" t="s">
        <v>115</v>
      </c>
      <c r="D9" s="43">
        <v>10.09</v>
      </c>
      <c r="E9" s="42">
        <v>336.16</v>
      </c>
      <c r="F9" s="42"/>
      <c r="G9" s="42">
        <v>28.1</v>
      </c>
      <c r="H9" s="42">
        <v>24.12</v>
      </c>
      <c r="I9" s="42">
        <v>118.76</v>
      </c>
      <c r="J9" s="42">
        <f t="shared" si="0"/>
        <v>517.23</v>
      </c>
      <c r="K9" s="42">
        <v>65.760000000000005</v>
      </c>
      <c r="L9" s="124">
        <f t="shared" si="1"/>
        <v>582.99</v>
      </c>
      <c r="M9" s="42">
        <v>62</v>
      </c>
      <c r="N9" s="42">
        <v>11.84</v>
      </c>
      <c r="O9" s="42">
        <v>281.75999999999993</v>
      </c>
      <c r="P9" s="42">
        <v>86.85</v>
      </c>
      <c r="Q9" s="42">
        <v>123.8</v>
      </c>
      <c r="R9" s="42">
        <f t="shared" si="2"/>
        <v>566.24999999999989</v>
      </c>
      <c r="S9" s="269">
        <f t="shared" si="3"/>
        <v>1149.2399999999998</v>
      </c>
    </row>
    <row r="10" spans="1:19" s="5" customFormat="1" ht="12.75" x14ac:dyDescent="0.2">
      <c r="A10" s="341"/>
      <c r="B10" s="335"/>
      <c r="C10" s="266" t="s">
        <v>116</v>
      </c>
      <c r="D10" s="49">
        <v>4.82</v>
      </c>
      <c r="E10" s="48">
        <v>155.32000000000002</v>
      </c>
      <c r="F10" s="48"/>
      <c r="G10" s="48">
        <v>6.93</v>
      </c>
      <c r="H10" s="48">
        <v>5.51</v>
      </c>
      <c r="I10" s="48">
        <v>91.95</v>
      </c>
      <c r="J10" s="48">
        <f t="shared" si="0"/>
        <v>264.53000000000003</v>
      </c>
      <c r="K10" s="48">
        <v>41.19</v>
      </c>
      <c r="L10" s="267">
        <f t="shared" si="1"/>
        <v>305.72000000000003</v>
      </c>
      <c r="M10" s="48">
        <v>50.61</v>
      </c>
      <c r="N10" s="48">
        <v>7.17</v>
      </c>
      <c r="O10" s="48">
        <v>68.25</v>
      </c>
      <c r="P10" s="48">
        <v>28.169999999999998</v>
      </c>
      <c r="Q10" s="48">
        <v>49.01</v>
      </c>
      <c r="R10" s="48">
        <f t="shared" si="2"/>
        <v>203.20999999999998</v>
      </c>
      <c r="S10" s="268">
        <f t="shared" si="3"/>
        <v>508.93</v>
      </c>
    </row>
    <row r="11" spans="1:19" s="5" customFormat="1" ht="15" customHeight="1" x14ac:dyDescent="0.2">
      <c r="A11" s="342" t="s">
        <v>25</v>
      </c>
      <c r="B11" s="327" t="s">
        <v>0</v>
      </c>
      <c r="C11" s="47" t="s">
        <v>115</v>
      </c>
      <c r="D11" s="43">
        <v>16.97</v>
      </c>
      <c r="E11" s="42">
        <v>1081.08</v>
      </c>
      <c r="F11" s="42">
        <v>0.24</v>
      </c>
      <c r="G11" s="42">
        <v>13.98</v>
      </c>
      <c r="H11" s="42">
        <v>7.0000000000000007E-2</v>
      </c>
      <c r="I11" s="42">
        <v>150.22999999999999</v>
      </c>
      <c r="J11" s="42">
        <f t="shared" ref="J11:J34" si="4">SUM(D11:G11,H11:I11)</f>
        <v>1262.57</v>
      </c>
      <c r="K11" s="42">
        <v>182.56</v>
      </c>
      <c r="L11" s="124">
        <f t="shared" si="1"/>
        <v>1445.1299999999999</v>
      </c>
      <c r="M11" s="42">
        <v>55.63</v>
      </c>
      <c r="N11" s="42">
        <v>5.0999999999999996</v>
      </c>
      <c r="O11" s="42">
        <v>1025.4699999999998</v>
      </c>
      <c r="P11" s="42">
        <v>11.04</v>
      </c>
      <c r="Q11" s="42">
        <v>624.82000000000005</v>
      </c>
      <c r="R11" s="42">
        <f t="shared" si="2"/>
        <v>1722.06</v>
      </c>
      <c r="S11" s="269">
        <f t="shared" si="3"/>
        <v>3167.1899999999996</v>
      </c>
    </row>
    <row r="12" spans="1:19" s="5" customFormat="1" ht="12.75" x14ac:dyDescent="0.2">
      <c r="A12" s="341"/>
      <c r="B12" s="335"/>
      <c r="C12" s="266" t="s">
        <v>116</v>
      </c>
      <c r="D12" s="49">
        <v>10.94</v>
      </c>
      <c r="E12" s="48">
        <v>571.71999999999991</v>
      </c>
      <c r="F12" s="48"/>
      <c r="G12" s="48">
        <v>6.04</v>
      </c>
      <c r="H12" s="48"/>
      <c r="I12" s="48">
        <v>66.720000000000013</v>
      </c>
      <c r="J12" s="48">
        <f t="shared" si="4"/>
        <v>655.42</v>
      </c>
      <c r="K12" s="48">
        <v>55.43</v>
      </c>
      <c r="L12" s="267">
        <f t="shared" ref="L12:L34" si="5">J12+K12</f>
        <v>710.84999999999991</v>
      </c>
      <c r="M12" s="48">
        <v>31.23</v>
      </c>
      <c r="N12" s="48">
        <v>0.46</v>
      </c>
      <c r="O12" s="48">
        <v>385.08999999999992</v>
      </c>
      <c r="P12" s="48">
        <v>6.0699999999999994</v>
      </c>
      <c r="Q12" s="48">
        <v>349.15</v>
      </c>
      <c r="R12" s="48">
        <f t="shared" ref="R12:R34" si="6">SUM(M12:Q12)</f>
        <v>771.99999999999989</v>
      </c>
      <c r="S12" s="268">
        <f t="shared" ref="S12:S34" si="7">L12+R12</f>
        <v>1482.85</v>
      </c>
    </row>
    <row r="13" spans="1:19" s="5" customFormat="1" ht="12.75" x14ac:dyDescent="0.2">
      <c r="A13" s="342" t="s">
        <v>27</v>
      </c>
      <c r="B13" s="327" t="s">
        <v>2</v>
      </c>
      <c r="C13" s="47" t="s">
        <v>115</v>
      </c>
      <c r="D13" s="43"/>
      <c r="E13" s="42">
        <v>472.87</v>
      </c>
      <c r="F13" s="42"/>
      <c r="G13" s="42">
        <v>39.79</v>
      </c>
      <c r="H13" s="42">
        <v>0.44</v>
      </c>
      <c r="I13" s="42">
        <v>87.039999999999992</v>
      </c>
      <c r="J13" s="42">
        <f t="shared" si="4"/>
        <v>600.14</v>
      </c>
      <c r="K13" s="42">
        <v>253.76999999999998</v>
      </c>
      <c r="L13" s="124">
        <f t="shared" si="5"/>
        <v>853.91</v>
      </c>
      <c r="M13" s="42">
        <v>22.11</v>
      </c>
      <c r="N13" s="42">
        <v>4.5</v>
      </c>
      <c r="O13" s="42">
        <v>608.39</v>
      </c>
      <c r="P13" s="42">
        <v>20.839999999999996</v>
      </c>
      <c r="Q13" s="42">
        <v>342.18</v>
      </c>
      <c r="R13" s="42">
        <f t="shared" si="6"/>
        <v>998.02</v>
      </c>
      <c r="S13" s="269">
        <f t="shared" si="7"/>
        <v>1851.9299999999998</v>
      </c>
    </row>
    <row r="14" spans="1:19" s="5" customFormat="1" ht="12.75" x14ac:dyDescent="0.2">
      <c r="A14" s="341"/>
      <c r="B14" s="335"/>
      <c r="C14" s="266" t="s">
        <v>116</v>
      </c>
      <c r="D14" s="49"/>
      <c r="E14" s="48">
        <v>260.81</v>
      </c>
      <c r="F14" s="48"/>
      <c r="G14" s="48">
        <v>20.54</v>
      </c>
      <c r="H14" s="48"/>
      <c r="I14" s="48">
        <v>29.470000000000002</v>
      </c>
      <c r="J14" s="48">
        <f t="shared" si="4"/>
        <v>310.82000000000005</v>
      </c>
      <c r="K14" s="48">
        <v>75.819999999999993</v>
      </c>
      <c r="L14" s="267">
        <f t="shared" si="5"/>
        <v>386.64000000000004</v>
      </c>
      <c r="M14" s="48">
        <v>12.469999999999999</v>
      </c>
      <c r="N14" s="48">
        <v>2.9299999999999997</v>
      </c>
      <c r="O14" s="48">
        <v>225.53</v>
      </c>
      <c r="P14" s="48">
        <v>8.2099999999999991</v>
      </c>
      <c r="Q14" s="48">
        <v>133.36999999999998</v>
      </c>
      <c r="R14" s="48">
        <f t="shared" si="6"/>
        <v>382.51</v>
      </c>
      <c r="S14" s="268">
        <f t="shared" si="7"/>
        <v>769.15000000000009</v>
      </c>
    </row>
    <row r="15" spans="1:19" s="5" customFormat="1" ht="12.75" x14ac:dyDescent="0.2">
      <c r="A15" s="342" t="s">
        <v>36</v>
      </c>
      <c r="B15" s="327" t="s">
        <v>11</v>
      </c>
      <c r="C15" s="47" t="s">
        <v>115</v>
      </c>
      <c r="D15" s="43">
        <v>0.28999999999999998</v>
      </c>
      <c r="E15" s="42">
        <v>2724.69</v>
      </c>
      <c r="F15" s="42"/>
      <c r="G15" s="42">
        <v>355.55999999999995</v>
      </c>
      <c r="H15" s="42">
        <v>61.089999999999996</v>
      </c>
      <c r="I15" s="42">
        <v>840.39999999999986</v>
      </c>
      <c r="J15" s="42">
        <f>SUM(D15:G15,H15:I15)</f>
        <v>3982.0299999999997</v>
      </c>
      <c r="K15" s="42">
        <v>697.44</v>
      </c>
      <c r="L15" s="124">
        <f>J15+K15</f>
        <v>4679.4699999999993</v>
      </c>
      <c r="M15" s="42">
        <v>407.74</v>
      </c>
      <c r="N15" s="42">
        <v>50.8</v>
      </c>
      <c r="O15" s="42">
        <v>1969.8099999999997</v>
      </c>
      <c r="P15" s="42">
        <v>44.150000000000006</v>
      </c>
      <c r="Q15" s="42">
        <v>1743.3799999999999</v>
      </c>
      <c r="R15" s="42">
        <f>SUM(M15:Q15)</f>
        <v>4215.88</v>
      </c>
      <c r="S15" s="269">
        <f>L15+R15</f>
        <v>8895.3499999999985</v>
      </c>
    </row>
    <row r="16" spans="1:19" s="5" customFormat="1" ht="12.75" x14ac:dyDescent="0.2">
      <c r="A16" s="341"/>
      <c r="B16" s="335"/>
      <c r="C16" s="266" t="s">
        <v>116</v>
      </c>
      <c r="D16" s="49">
        <v>1.31</v>
      </c>
      <c r="E16" s="48">
        <v>929.0100000000001</v>
      </c>
      <c r="F16" s="48"/>
      <c r="G16" s="48">
        <v>110.53</v>
      </c>
      <c r="H16" s="48">
        <v>33.230000000000004</v>
      </c>
      <c r="I16" s="48">
        <v>378.5</v>
      </c>
      <c r="J16" s="48">
        <f>SUM(D16:G16,H16:I16)</f>
        <v>1452.5800000000002</v>
      </c>
      <c r="K16" s="48">
        <v>202.93</v>
      </c>
      <c r="L16" s="267">
        <f>J16+K16</f>
        <v>1655.5100000000002</v>
      </c>
      <c r="M16" s="48">
        <v>186.24</v>
      </c>
      <c r="N16" s="48">
        <v>32.42</v>
      </c>
      <c r="O16" s="48">
        <v>650.89999999999986</v>
      </c>
      <c r="P16" s="48">
        <v>16.910000000000004</v>
      </c>
      <c r="Q16" s="48">
        <v>636.23000000000013</v>
      </c>
      <c r="R16" s="48">
        <f>SUM(M16:Q16)</f>
        <v>1522.7</v>
      </c>
      <c r="S16" s="268">
        <f>L16+R16</f>
        <v>3178.21</v>
      </c>
    </row>
    <row r="17" spans="1:19" s="5" customFormat="1" ht="12.75" x14ac:dyDescent="0.2">
      <c r="A17" s="342" t="s">
        <v>28</v>
      </c>
      <c r="B17" s="327" t="s">
        <v>3</v>
      </c>
      <c r="C17" s="47" t="s">
        <v>115</v>
      </c>
      <c r="D17" s="43"/>
      <c r="E17" s="42">
        <v>1016.68</v>
      </c>
      <c r="F17" s="42"/>
      <c r="G17" s="42">
        <v>72.570000000000007</v>
      </c>
      <c r="H17" s="42">
        <v>5.07</v>
      </c>
      <c r="I17" s="42">
        <v>345.19000000000005</v>
      </c>
      <c r="J17" s="42">
        <f t="shared" si="4"/>
        <v>1439.51</v>
      </c>
      <c r="K17" s="42">
        <v>342.9</v>
      </c>
      <c r="L17" s="124">
        <f t="shared" si="5"/>
        <v>1782.4099999999999</v>
      </c>
      <c r="M17" s="42">
        <v>86.44</v>
      </c>
      <c r="N17" s="42">
        <v>6.8</v>
      </c>
      <c r="O17" s="42">
        <v>1054.6799999999998</v>
      </c>
      <c r="P17" s="42">
        <v>59.599999999999994</v>
      </c>
      <c r="Q17" s="42">
        <v>962.45999999999992</v>
      </c>
      <c r="R17" s="42">
        <f t="shared" si="6"/>
        <v>2169.9799999999996</v>
      </c>
      <c r="S17" s="269">
        <f t="shared" si="7"/>
        <v>3952.3899999999994</v>
      </c>
    </row>
    <row r="18" spans="1:19" s="5" customFormat="1" ht="9.75" customHeight="1" x14ac:dyDescent="0.2">
      <c r="A18" s="341"/>
      <c r="B18" s="335"/>
      <c r="C18" s="266" t="s">
        <v>116</v>
      </c>
      <c r="D18" s="49"/>
      <c r="E18" s="48">
        <v>251.81</v>
      </c>
      <c r="F18" s="48"/>
      <c r="G18" s="48">
        <v>31.14</v>
      </c>
      <c r="H18" s="48">
        <v>2.08</v>
      </c>
      <c r="I18" s="48">
        <v>190.42000000000002</v>
      </c>
      <c r="J18" s="48">
        <f t="shared" si="4"/>
        <v>475.45</v>
      </c>
      <c r="K18" s="48">
        <v>135.78</v>
      </c>
      <c r="L18" s="267">
        <f t="shared" si="5"/>
        <v>611.23</v>
      </c>
      <c r="M18" s="48">
        <v>28.130000000000003</v>
      </c>
      <c r="N18" s="48">
        <v>6.03</v>
      </c>
      <c r="O18" s="48">
        <v>409.09999999999997</v>
      </c>
      <c r="P18" s="48">
        <v>29.05</v>
      </c>
      <c r="Q18" s="48">
        <v>400.59999999999997</v>
      </c>
      <c r="R18" s="48">
        <f t="shared" si="6"/>
        <v>872.91</v>
      </c>
      <c r="S18" s="268">
        <f t="shared" si="7"/>
        <v>1484.1399999999999</v>
      </c>
    </row>
    <row r="19" spans="1:19" s="5" customFormat="1" ht="12.75" x14ac:dyDescent="0.2">
      <c r="A19" s="342" t="s">
        <v>29</v>
      </c>
      <c r="B19" s="327" t="s">
        <v>4</v>
      </c>
      <c r="C19" s="47" t="s">
        <v>115</v>
      </c>
      <c r="D19" s="43">
        <v>3.77</v>
      </c>
      <c r="E19" s="42">
        <v>661.71</v>
      </c>
      <c r="F19" s="42"/>
      <c r="G19" s="42">
        <v>46.5</v>
      </c>
      <c r="H19" s="42">
        <v>5.31</v>
      </c>
      <c r="I19" s="42">
        <v>173.51999999999998</v>
      </c>
      <c r="J19" s="42">
        <f t="shared" si="4"/>
        <v>890.81</v>
      </c>
      <c r="K19" s="42">
        <v>46.1</v>
      </c>
      <c r="L19" s="124">
        <f t="shared" si="5"/>
        <v>936.91</v>
      </c>
      <c r="M19" s="42">
        <v>28.73</v>
      </c>
      <c r="N19" s="42">
        <v>1.95</v>
      </c>
      <c r="O19" s="42">
        <v>597.21999999999991</v>
      </c>
      <c r="P19" s="42">
        <v>20.020000000000003</v>
      </c>
      <c r="Q19" s="42">
        <v>553.4699999999998</v>
      </c>
      <c r="R19" s="42">
        <f t="shared" si="6"/>
        <v>1201.3899999999996</v>
      </c>
      <c r="S19" s="269">
        <f t="shared" si="7"/>
        <v>2138.2999999999997</v>
      </c>
    </row>
    <row r="20" spans="1:19" s="5" customFormat="1" ht="12.75" x14ac:dyDescent="0.2">
      <c r="A20" s="341"/>
      <c r="B20" s="335"/>
      <c r="C20" s="266" t="s">
        <v>116</v>
      </c>
      <c r="D20" s="49">
        <v>1.29</v>
      </c>
      <c r="E20" s="48">
        <v>338.49</v>
      </c>
      <c r="F20" s="48"/>
      <c r="G20" s="48">
        <v>26.7</v>
      </c>
      <c r="H20" s="48">
        <v>3.92</v>
      </c>
      <c r="I20" s="48">
        <v>92.79</v>
      </c>
      <c r="J20" s="48">
        <f t="shared" si="4"/>
        <v>463.19000000000005</v>
      </c>
      <c r="K20" s="48">
        <v>25.8</v>
      </c>
      <c r="L20" s="267">
        <f t="shared" si="5"/>
        <v>488.99000000000007</v>
      </c>
      <c r="M20" s="48">
        <v>40.540000000000006</v>
      </c>
      <c r="N20" s="48">
        <v>9.17</v>
      </c>
      <c r="O20" s="48">
        <v>306.5</v>
      </c>
      <c r="P20" s="48">
        <v>7.21</v>
      </c>
      <c r="Q20" s="48">
        <v>277.56999999999994</v>
      </c>
      <c r="R20" s="48">
        <f t="shared" si="6"/>
        <v>640.99</v>
      </c>
      <c r="S20" s="268">
        <f t="shared" si="7"/>
        <v>1129.98</v>
      </c>
    </row>
    <row r="21" spans="1:19" s="5" customFormat="1" ht="12.75" x14ac:dyDescent="0.2">
      <c r="A21" s="342" t="s">
        <v>32</v>
      </c>
      <c r="B21" s="327" t="s">
        <v>7</v>
      </c>
      <c r="C21" s="47" t="s">
        <v>115</v>
      </c>
      <c r="D21" s="43">
        <v>0.31</v>
      </c>
      <c r="E21" s="42">
        <v>188.24</v>
      </c>
      <c r="F21" s="42">
        <v>0.01</v>
      </c>
      <c r="G21" s="42">
        <v>8.2100000000000009</v>
      </c>
      <c r="H21" s="42"/>
      <c r="I21" s="42">
        <v>179.6</v>
      </c>
      <c r="J21" s="42">
        <f>SUM(D21:G21,H21:I21)</f>
        <v>376.37</v>
      </c>
      <c r="K21" s="42">
        <v>19.45</v>
      </c>
      <c r="L21" s="124">
        <f>J21+K21</f>
        <v>395.82</v>
      </c>
      <c r="M21" s="42">
        <v>12.370000000000001</v>
      </c>
      <c r="N21" s="42"/>
      <c r="O21" s="42">
        <v>998.17999999999984</v>
      </c>
      <c r="P21" s="42"/>
      <c r="Q21" s="42">
        <v>228.97000000000003</v>
      </c>
      <c r="R21" s="42">
        <f>SUM(M21:Q21)</f>
        <v>1239.52</v>
      </c>
      <c r="S21" s="269">
        <f>L21+R21</f>
        <v>1635.34</v>
      </c>
    </row>
    <row r="22" spans="1:19" s="5" customFormat="1" ht="12.75" x14ac:dyDescent="0.2">
      <c r="A22" s="341"/>
      <c r="B22" s="335"/>
      <c r="C22" s="266" t="s">
        <v>116</v>
      </c>
      <c r="D22" s="49">
        <v>0.3</v>
      </c>
      <c r="E22" s="48">
        <v>66.64</v>
      </c>
      <c r="F22" s="48"/>
      <c r="G22" s="48">
        <v>7.8</v>
      </c>
      <c r="H22" s="48"/>
      <c r="I22" s="48">
        <v>54.730000000000004</v>
      </c>
      <c r="J22" s="48">
        <f>SUM(D22:G22,H22:I22)</f>
        <v>129.47</v>
      </c>
      <c r="K22" s="48">
        <v>10.11</v>
      </c>
      <c r="L22" s="267">
        <f>J22+K22</f>
        <v>139.57999999999998</v>
      </c>
      <c r="M22" s="48">
        <v>9.76</v>
      </c>
      <c r="N22" s="48">
        <v>0.01</v>
      </c>
      <c r="O22" s="48">
        <v>339.40999999999997</v>
      </c>
      <c r="P22" s="48"/>
      <c r="Q22" s="48">
        <v>99.33</v>
      </c>
      <c r="R22" s="48">
        <f>SUM(M22:Q22)</f>
        <v>448.50999999999993</v>
      </c>
      <c r="S22" s="268">
        <f>L22+R22</f>
        <v>588.08999999999992</v>
      </c>
    </row>
    <row r="23" spans="1:19" s="5" customFormat="1" ht="12.75" x14ac:dyDescent="0.2">
      <c r="A23" s="342" t="s">
        <v>31</v>
      </c>
      <c r="B23" s="327" t="s">
        <v>6</v>
      </c>
      <c r="C23" s="47" t="s">
        <v>115</v>
      </c>
      <c r="D23" s="43">
        <v>8.0500000000000007</v>
      </c>
      <c r="E23" s="42">
        <v>3227.32</v>
      </c>
      <c r="F23" s="42"/>
      <c r="G23" s="42">
        <v>129.69</v>
      </c>
      <c r="H23" s="42">
        <v>23.18</v>
      </c>
      <c r="I23" s="42">
        <v>558.61</v>
      </c>
      <c r="J23" s="42">
        <f t="shared" si="4"/>
        <v>3946.8500000000004</v>
      </c>
      <c r="K23" s="42">
        <v>127.21000000000001</v>
      </c>
      <c r="L23" s="124">
        <f t="shared" si="5"/>
        <v>4074.0600000000004</v>
      </c>
      <c r="M23" s="42">
        <v>254.82999999999998</v>
      </c>
      <c r="N23" s="42">
        <v>7.81</v>
      </c>
      <c r="O23" s="42">
        <v>1521.0499999999997</v>
      </c>
      <c r="P23" s="42">
        <v>59.21</v>
      </c>
      <c r="Q23" s="42">
        <v>1112</v>
      </c>
      <c r="R23" s="42">
        <f t="shared" si="6"/>
        <v>2954.8999999999996</v>
      </c>
      <c r="S23" s="269">
        <f>L23+R23</f>
        <v>7028.96</v>
      </c>
    </row>
    <row r="24" spans="1:19" s="5" customFormat="1" ht="12.75" x14ac:dyDescent="0.2">
      <c r="A24" s="341"/>
      <c r="B24" s="335"/>
      <c r="C24" s="266" t="s">
        <v>116</v>
      </c>
      <c r="D24" s="49">
        <v>5.45</v>
      </c>
      <c r="E24" s="48">
        <v>896.68999999999994</v>
      </c>
      <c r="F24" s="48"/>
      <c r="G24" s="48">
        <v>77.08</v>
      </c>
      <c r="H24" s="48">
        <v>15.48</v>
      </c>
      <c r="I24" s="48">
        <v>307.81</v>
      </c>
      <c r="J24" s="48">
        <f t="shared" si="4"/>
        <v>1302.51</v>
      </c>
      <c r="K24" s="48">
        <v>76.28</v>
      </c>
      <c r="L24" s="267">
        <f t="shared" si="5"/>
        <v>1378.79</v>
      </c>
      <c r="M24" s="48">
        <v>78.680000000000007</v>
      </c>
      <c r="N24" s="48">
        <v>6.4</v>
      </c>
      <c r="O24" s="48">
        <v>607.5200000000001</v>
      </c>
      <c r="P24" s="48">
        <v>34.370000000000005</v>
      </c>
      <c r="Q24" s="48">
        <v>432.96999999999997</v>
      </c>
      <c r="R24" s="48">
        <f>SUM(M24:Q24)</f>
        <v>1159.94</v>
      </c>
      <c r="S24" s="268">
        <f t="shared" si="7"/>
        <v>2538.73</v>
      </c>
    </row>
    <row r="25" spans="1:19" s="5" customFormat="1" ht="12.75" x14ac:dyDescent="0.2">
      <c r="A25" s="342" t="s">
        <v>30</v>
      </c>
      <c r="B25" s="327" t="s">
        <v>5</v>
      </c>
      <c r="C25" s="47" t="s">
        <v>115</v>
      </c>
      <c r="D25" s="43"/>
      <c r="E25" s="42">
        <v>887.16</v>
      </c>
      <c r="F25" s="42"/>
      <c r="G25" s="42">
        <v>175.67</v>
      </c>
      <c r="H25" s="42">
        <v>79.000000000000014</v>
      </c>
      <c r="I25" s="42">
        <v>159.22999999999999</v>
      </c>
      <c r="J25" s="42">
        <f t="shared" ref="J25:J30" si="8">SUM(D25:G25,H25:I25)</f>
        <v>1301.06</v>
      </c>
      <c r="K25" s="42">
        <v>118.7</v>
      </c>
      <c r="L25" s="124">
        <f>J25+K25</f>
        <v>1419.76</v>
      </c>
      <c r="M25" s="42">
        <v>51.01</v>
      </c>
      <c r="N25" s="42">
        <v>39.56</v>
      </c>
      <c r="O25" s="42">
        <v>802.3</v>
      </c>
      <c r="P25" s="42">
        <v>29.080000000000002</v>
      </c>
      <c r="Q25" s="42">
        <v>1503.43</v>
      </c>
      <c r="R25" s="42">
        <f>SUM(M25:Q25)</f>
        <v>2425.38</v>
      </c>
      <c r="S25" s="269">
        <f>L25+R25</f>
        <v>3845.1400000000003</v>
      </c>
    </row>
    <row r="26" spans="1:19" s="5" customFormat="1" ht="13.5" thickBot="1" x14ac:dyDescent="0.25">
      <c r="A26" s="343"/>
      <c r="B26" s="328"/>
      <c r="C26" s="47" t="s">
        <v>116</v>
      </c>
      <c r="D26" s="43"/>
      <c r="E26" s="42">
        <v>336.8</v>
      </c>
      <c r="F26" s="42"/>
      <c r="G26" s="42">
        <v>61.360000000000007</v>
      </c>
      <c r="H26" s="42">
        <v>70.080000000000013</v>
      </c>
      <c r="I26" s="42">
        <v>94.070000000000007</v>
      </c>
      <c r="J26" s="42">
        <f t="shared" si="8"/>
        <v>562.31000000000006</v>
      </c>
      <c r="K26" s="42">
        <v>53.8</v>
      </c>
      <c r="L26" s="124">
        <f>J26+K26</f>
        <v>616.11</v>
      </c>
      <c r="M26" s="42">
        <v>19.14</v>
      </c>
      <c r="N26" s="42">
        <v>9.5500000000000007</v>
      </c>
      <c r="O26" s="42">
        <v>360.32000000000005</v>
      </c>
      <c r="P26" s="42">
        <v>16.920000000000002</v>
      </c>
      <c r="Q26" s="42">
        <v>721.57</v>
      </c>
      <c r="R26" s="42">
        <f>SUM(M26:Q26)</f>
        <v>1127.5</v>
      </c>
      <c r="S26" s="269">
        <f>L26+R26</f>
        <v>1743.6100000000001</v>
      </c>
    </row>
    <row r="27" spans="1:19" s="5" customFormat="1" ht="15" customHeight="1" x14ac:dyDescent="0.2">
      <c r="A27" s="344" t="s">
        <v>50</v>
      </c>
      <c r="B27" s="338" t="s">
        <v>55</v>
      </c>
      <c r="C27" s="218" t="s">
        <v>115</v>
      </c>
      <c r="D27" s="219">
        <f t="shared" ref="D27:I28" si="9">D11+D9+D13+D17+D19+D25+D23+D21+D15+D5+D7</f>
        <v>54.919999999999995</v>
      </c>
      <c r="E27" s="220">
        <f t="shared" si="9"/>
        <v>11479.150000000001</v>
      </c>
      <c r="F27" s="220">
        <f t="shared" si="9"/>
        <v>0.25</v>
      </c>
      <c r="G27" s="220">
        <f t="shared" si="9"/>
        <v>943.7299999999999</v>
      </c>
      <c r="H27" s="220">
        <f t="shared" si="9"/>
        <v>199.28000000000003</v>
      </c>
      <c r="I27" s="220">
        <f t="shared" si="9"/>
        <v>2842.31</v>
      </c>
      <c r="J27" s="220">
        <f t="shared" si="8"/>
        <v>15519.640000000001</v>
      </c>
      <c r="K27" s="220">
        <f t="shared" ref="K27:S27" si="10">K11+K9+K13+K17+K19+K25+K23+K21+K15+K5+K7</f>
        <v>1896.4400000000003</v>
      </c>
      <c r="L27" s="221">
        <f t="shared" si="10"/>
        <v>17416.080000000002</v>
      </c>
      <c r="M27" s="220">
        <f t="shared" si="10"/>
        <v>1055.48</v>
      </c>
      <c r="N27" s="220">
        <f t="shared" si="10"/>
        <v>128.37</v>
      </c>
      <c r="O27" s="220">
        <f t="shared" si="10"/>
        <v>9209.619999999999</v>
      </c>
      <c r="P27" s="220">
        <f t="shared" si="10"/>
        <v>396.77</v>
      </c>
      <c r="Q27" s="220">
        <f t="shared" si="10"/>
        <v>7539.05</v>
      </c>
      <c r="R27" s="220">
        <f t="shared" si="10"/>
        <v>18329.289999999997</v>
      </c>
      <c r="S27" s="222">
        <f t="shared" si="10"/>
        <v>35745.369999999995</v>
      </c>
    </row>
    <row r="28" spans="1:19" s="5" customFormat="1" ht="15" customHeight="1" thickBot="1" x14ac:dyDescent="0.25">
      <c r="A28" s="345"/>
      <c r="B28" s="339"/>
      <c r="C28" s="223" t="s">
        <v>116</v>
      </c>
      <c r="D28" s="224">
        <f t="shared" si="9"/>
        <v>31.41</v>
      </c>
      <c r="E28" s="225">
        <f t="shared" si="9"/>
        <v>4513.07</v>
      </c>
      <c r="F28" s="225">
        <f t="shared" si="9"/>
        <v>0</v>
      </c>
      <c r="G28" s="225">
        <f t="shared" si="9"/>
        <v>391.67</v>
      </c>
      <c r="H28" s="225">
        <f t="shared" si="9"/>
        <v>130.30000000000001</v>
      </c>
      <c r="I28" s="225">
        <f t="shared" si="9"/>
        <v>1499.52</v>
      </c>
      <c r="J28" s="225">
        <f t="shared" si="8"/>
        <v>6565.9699999999993</v>
      </c>
      <c r="K28" s="225">
        <f t="shared" ref="K28:R28" si="11">K12+K10+K14+K18+K20+K26+K24+K22+K16+K6+K8</f>
        <v>687.31000000000006</v>
      </c>
      <c r="L28" s="226">
        <f t="shared" si="11"/>
        <v>7253.28</v>
      </c>
      <c r="M28" s="225">
        <f t="shared" si="11"/>
        <v>535.91000000000008</v>
      </c>
      <c r="N28" s="225">
        <f t="shared" si="11"/>
        <v>74.16</v>
      </c>
      <c r="O28" s="225">
        <f t="shared" si="11"/>
        <v>3575.9</v>
      </c>
      <c r="P28" s="225">
        <f t="shared" si="11"/>
        <v>202.71</v>
      </c>
      <c r="Q28" s="225">
        <f t="shared" si="11"/>
        <v>3276.39</v>
      </c>
      <c r="R28" s="225">
        <f t="shared" si="11"/>
        <v>7665.07</v>
      </c>
      <c r="S28" s="227">
        <f>S12+S10+S14+S18+S20+S26+S24+S22+S16+S6+S8</f>
        <v>14918.349999999999</v>
      </c>
    </row>
    <row r="29" spans="1:19" s="5" customFormat="1" ht="12.75" x14ac:dyDescent="0.2">
      <c r="A29" s="343" t="s">
        <v>35</v>
      </c>
      <c r="B29" s="328" t="s">
        <v>10</v>
      </c>
      <c r="C29" s="47" t="s">
        <v>115</v>
      </c>
      <c r="D29" s="43"/>
      <c r="E29" s="42">
        <v>2137.59</v>
      </c>
      <c r="F29" s="42"/>
      <c r="G29" s="42">
        <v>279.86999999999995</v>
      </c>
      <c r="H29" s="42">
        <v>1.06</v>
      </c>
      <c r="I29" s="42">
        <v>234.28</v>
      </c>
      <c r="J29" s="42">
        <f t="shared" si="8"/>
        <v>2652.8</v>
      </c>
      <c r="K29" s="42">
        <v>188.36</v>
      </c>
      <c r="L29" s="124">
        <f>J29+K29</f>
        <v>2841.1600000000003</v>
      </c>
      <c r="M29" s="42">
        <v>472.31</v>
      </c>
      <c r="N29" s="42">
        <v>48.57</v>
      </c>
      <c r="O29" s="42">
        <v>1039.45</v>
      </c>
      <c r="P29" s="42">
        <v>43.67</v>
      </c>
      <c r="Q29" s="42">
        <v>609.54999999999995</v>
      </c>
      <c r="R29" s="42">
        <f>SUM(M29:Q29)</f>
        <v>2213.5500000000002</v>
      </c>
      <c r="S29" s="269">
        <f>L29+R29</f>
        <v>5054.7100000000009</v>
      </c>
    </row>
    <row r="30" spans="1:19" s="5" customFormat="1" ht="12.75" x14ac:dyDescent="0.2">
      <c r="A30" s="341"/>
      <c r="B30" s="335"/>
      <c r="C30" s="266" t="s">
        <v>116</v>
      </c>
      <c r="D30" s="49"/>
      <c r="E30" s="48">
        <v>624.59</v>
      </c>
      <c r="F30" s="48"/>
      <c r="G30" s="48">
        <v>98.42</v>
      </c>
      <c r="H30" s="48">
        <v>2.84</v>
      </c>
      <c r="I30" s="48">
        <v>87.22999999999999</v>
      </c>
      <c r="J30" s="48">
        <f t="shared" si="8"/>
        <v>813.08</v>
      </c>
      <c r="K30" s="48">
        <v>80.97</v>
      </c>
      <c r="L30" s="267">
        <f>J30+K30</f>
        <v>894.05000000000007</v>
      </c>
      <c r="M30" s="48">
        <v>119.75000000000001</v>
      </c>
      <c r="N30" s="48">
        <v>15.87</v>
      </c>
      <c r="O30" s="48">
        <v>385.68999999999994</v>
      </c>
      <c r="P30" s="48">
        <v>13.92</v>
      </c>
      <c r="Q30" s="48">
        <v>253.19</v>
      </c>
      <c r="R30" s="48">
        <f>SUM(M30:Q30)</f>
        <v>788.41999999999985</v>
      </c>
      <c r="S30" s="268">
        <f>L30+R30</f>
        <v>1682.4699999999998</v>
      </c>
    </row>
    <row r="31" spans="1:19" s="5" customFormat="1" ht="15" customHeight="1" x14ac:dyDescent="0.2">
      <c r="A31" s="342" t="s">
        <v>33</v>
      </c>
      <c r="B31" s="327" t="s">
        <v>8</v>
      </c>
      <c r="C31" s="47" t="s">
        <v>115</v>
      </c>
      <c r="D31" s="43"/>
      <c r="E31" s="42">
        <v>2696.5099999999998</v>
      </c>
      <c r="F31" s="42"/>
      <c r="G31" s="42">
        <v>269.70000000000005</v>
      </c>
      <c r="H31" s="42">
        <v>5.64</v>
      </c>
      <c r="I31" s="42">
        <v>457.06</v>
      </c>
      <c r="J31" s="42">
        <f t="shared" si="4"/>
        <v>3428.91</v>
      </c>
      <c r="K31" s="42">
        <v>665.93</v>
      </c>
      <c r="L31" s="124">
        <f t="shared" si="5"/>
        <v>4094.8399999999997</v>
      </c>
      <c r="M31" s="42">
        <v>84.58</v>
      </c>
      <c r="N31" s="42">
        <v>35.79</v>
      </c>
      <c r="O31" s="42">
        <v>1084.1999999999998</v>
      </c>
      <c r="P31" s="42">
        <v>24.5</v>
      </c>
      <c r="Q31" s="42">
        <v>255.57999999999998</v>
      </c>
      <c r="R31" s="42">
        <f t="shared" si="6"/>
        <v>1484.6499999999996</v>
      </c>
      <c r="S31" s="269">
        <f t="shared" si="7"/>
        <v>5579.49</v>
      </c>
    </row>
    <row r="32" spans="1:19" s="5" customFormat="1" ht="12.75" x14ac:dyDescent="0.2">
      <c r="A32" s="341"/>
      <c r="B32" s="335"/>
      <c r="C32" s="266" t="s">
        <v>116</v>
      </c>
      <c r="D32" s="49"/>
      <c r="E32" s="48">
        <v>285.01</v>
      </c>
      <c r="F32" s="48"/>
      <c r="G32" s="48">
        <v>19.13</v>
      </c>
      <c r="H32" s="48">
        <v>1.59</v>
      </c>
      <c r="I32" s="48">
        <v>37.869999999999997</v>
      </c>
      <c r="J32" s="48">
        <f t="shared" si="4"/>
        <v>343.59999999999997</v>
      </c>
      <c r="K32" s="48">
        <v>61.440000000000005</v>
      </c>
      <c r="L32" s="267">
        <f t="shared" si="5"/>
        <v>405.03999999999996</v>
      </c>
      <c r="M32" s="48">
        <v>16.91</v>
      </c>
      <c r="N32" s="48">
        <v>2.23</v>
      </c>
      <c r="O32" s="48">
        <v>96.33</v>
      </c>
      <c r="P32" s="48">
        <v>1.78</v>
      </c>
      <c r="Q32" s="48">
        <v>35.74</v>
      </c>
      <c r="R32" s="48">
        <f t="shared" si="6"/>
        <v>152.99</v>
      </c>
      <c r="S32" s="268">
        <f t="shared" si="7"/>
        <v>558.03</v>
      </c>
    </row>
    <row r="33" spans="1:19" s="5" customFormat="1" ht="12.75" x14ac:dyDescent="0.2">
      <c r="A33" s="342" t="s">
        <v>34</v>
      </c>
      <c r="B33" s="327" t="s">
        <v>9</v>
      </c>
      <c r="C33" s="47" t="s">
        <v>115</v>
      </c>
      <c r="D33" s="43">
        <v>1018.44</v>
      </c>
      <c r="E33" s="42">
        <v>3812.9300000000003</v>
      </c>
      <c r="F33" s="42">
        <v>22.97</v>
      </c>
      <c r="G33" s="42">
        <v>436.48</v>
      </c>
      <c r="H33" s="42">
        <v>51.66</v>
      </c>
      <c r="I33" s="42">
        <v>429.09999999999997</v>
      </c>
      <c r="J33" s="42">
        <f t="shared" si="4"/>
        <v>5771.5800000000017</v>
      </c>
      <c r="K33" s="42">
        <v>428.87</v>
      </c>
      <c r="L33" s="124">
        <f t="shared" si="5"/>
        <v>6200.4500000000016</v>
      </c>
      <c r="M33" s="42">
        <v>170.51000000000002</v>
      </c>
      <c r="N33" s="42">
        <v>69.25</v>
      </c>
      <c r="O33" s="42">
        <v>1113.0399999999997</v>
      </c>
      <c r="P33" s="42">
        <v>43.69</v>
      </c>
      <c r="Q33" s="42">
        <v>1010.1599999999999</v>
      </c>
      <c r="R33" s="42">
        <f t="shared" si="6"/>
        <v>2406.6499999999996</v>
      </c>
      <c r="S33" s="269">
        <f t="shared" si="7"/>
        <v>8607.1000000000022</v>
      </c>
    </row>
    <row r="34" spans="1:19" s="5" customFormat="1" ht="13.5" thickBot="1" x14ac:dyDescent="0.25">
      <c r="A34" s="343"/>
      <c r="B34" s="328"/>
      <c r="C34" s="47" t="s">
        <v>116</v>
      </c>
      <c r="D34" s="43">
        <v>171.28</v>
      </c>
      <c r="E34" s="42">
        <v>1631.5299999999997</v>
      </c>
      <c r="F34" s="42">
        <v>4.0599999999999996</v>
      </c>
      <c r="G34" s="42">
        <v>193.47</v>
      </c>
      <c r="H34" s="42">
        <v>21.85</v>
      </c>
      <c r="I34" s="42">
        <v>121.24000000000001</v>
      </c>
      <c r="J34" s="42">
        <f t="shared" si="4"/>
        <v>2143.4299999999994</v>
      </c>
      <c r="K34" s="42">
        <v>182.03</v>
      </c>
      <c r="L34" s="124">
        <f t="shared" si="5"/>
        <v>2325.4599999999996</v>
      </c>
      <c r="M34" s="42">
        <v>97.320000000000007</v>
      </c>
      <c r="N34" s="42">
        <v>24</v>
      </c>
      <c r="O34" s="42">
        <v>430.84999999999997</v>
      </c>
      <c r="P34" s="42">
        <v>16.989999999999998</v>
      </c>
      <c r="Q34" s="42">
        <v>333.28000000000003</v>
      </c>
      <c r="R34" s="42">
        <f t="shared" si="6"/>
        <v>902.44</v>
      </c>
      <c r="S34" s="269">
        <f t="shared" si="7"/>
        <v>3227.8999999999996</v>
      </c>
    </row>
    <row r="35" spans="1:19" s="5" customFormat="1" ht="15" customHeight="1" x14ac:dyDescent="0.2">
      <c r="A35" s="331" t="s">
        <v>51</v>
      </c>
      <c r="B35" s="329" t="s">
        <v>52</v>
      </c>
      <c r="C35" s="228" t="s">
        <v>115</v>
      </c>
      <c r="D35" s="229">
        <f>D31+D33+D29</f>
        <v>1018.44</v>
      </c>
      <c r="E35" s="230">
        <f t="shared" ref="E35:I36" si="12">E31+E33+E29</f>
        <v>8647.0300000000007</v>
      </c>
      <c r="F35" s="230">
        <f t="shared" si="12"/>
        <v>22.97</v>
      </c>
      <c r="G35" s="230">
        <f t="shared" si="12"/>
        <v>986.05</v>
      </c>
      <c r="H35" s="230">
        <f t="shared" si="12"/>
        <v>58.36</v>
      </c>
      <c r="I35" s="230">
        <f t="shared" si="12"/>
        <v>1120.44</v>
      </c>
      <c r="J35" s="230">
        <f>SUM(D35:G35,H35:I35)</f>
        <v>11853.29</v>
      </c>
      <c r="K35" s="230">
        <f t="shared" ref="K35:R35" si="13">K31+K33+K29</f>
        <v>1283.1599999999999</v>
      </c>
      <c r="L35" s="231">
        <f t="shared" si="13"/>
        <v>13136.45</v>
      </c>
      <c r="M35" s="230">
        <f t="shared" si="13"/>
        <v>727.40000000000009</v>
      </c>
      <c r="N35" s="230">
        <f t="shared" si="13"/>
        <v>153.60999999999999</v>
      </c>
      <c r="O35" s="230">
        <f t="shared" si="13"/>
        <v>3236.6899999999996</v>
      </c>
      <c r="P35" s="230">
        <f t="shared" si="13"/>
        <v>111.86</v>
      </c>
      <c r="Q35" s="230">
        <f t="shared" si="13"/>
        <v>1875.2899999999997</v>
      </c>
      <c r="R35" s="230">
        <f t="shared" si="13"/>
        <v>6104.8499999999995</v>
      </c>
      <c r="S35" s="232">
        <f>S31+S33+S29</f>
        <v>19241.300000000003</v>
      </c>
    </row>
    <row r="36" spans="1:19" s="5" customFormat="1" ht="15.75" customHeight="1" thickBot="1" x14ac:dyDescent="0.25">
      <c r="A36" s="332"/>
      <c r="B36" s="330"/>
      <c r="C36" s="213" t="s">
        <v>116</v>
      </c>
      <c r="D36" s="214">
        <f>D32+D34+D30</f>
        <v>171.28</v>
      </c>
      <c r="E36" s="215">
        <f t="shared" si="12"/>
        <v>2541.1299999999997</v>
      </c>
      <c r="F36" s="215">
        <f t="shared" si="12"/>
        <v>4.0599999999999996</v>
      </c>
      <c r="G36" s="215">
        <f t="shared" si="12"/>
        <v>311.02</v>
      </c>
      <c r="H36" s="215">
        <f t="shared" si="12"/>
        <v>26.28</v>
      </c>
      <c r="I36" s="215">
        <f t="shared" si="12"/>
        <v>246.34</v>
      </c>
      <c r="J36" s="215">
        <f>SUM(D36:G36,H36:I36)</f>
        <v>3300.11</v>
      </c>
      <c r="K36" s="215">
        <f t="shared" ref="K36:S36" si="14">K32+K34+K30</f>
        <v>324.44</v>
      </c>
      <c r="L36" s="216">
        <f t="shared" si="14"/>
        <v>3624.5499999999997</v>
      </c>
      <c r="M36" s="215">
        <f t="shared" si="14"/>
        <v>233.98000000000002</v>
      </c>
      <c r="N36" s="215">
        <f t="shared" si="14"/>
        <v>42.1</v>
      </c>
      <c r="O36" s="215">
        <f t="shared" si="14"/>
        <v>912.86999999999989</v>
      </c>
      <c r="P36" s="215">
        <f t="shared" si="14"/>
        <v>32.69</v>
      </c>
      <c r="Q36" s="215">
        <f t="shared" si="14"/>
        <v>622.21</v>
      </c>
      <c r="R36" s="215">
        <f t="shared" si="14"/>
        <v>1843.85</v>
      </c>
      <c r="S36" s="217">
        <f t="shared" si="14"/>
        <v>5468.4</v>
      </c>
    </row>
    <row r="37" spans="1:19" x14ac:dyDescent="0.25">
      <c r="J37" s="1"/>
      <c r="K37" s="1"/>
      <c r="L37" s="1"/>
      <c r="M37" s="1"/>
      <c r="N37" s="1"/>
      <c r="O37" s="1"/>
      <c r="P37" s="1"/>
      <c r="Q37" s="1"/>
      <c r="R37" s="1"/>
      <c r="S37" s="1"/>
    </row>
    <row r="38" spans="1:19" x14ac:dyDescent="0.25">
      <c r="J38" s="37"/>
      <c r="K38" s="37"/>
      <c r="L38" s="37"/>
      <c r="M38" s="37"/>
      <c r="N38" s="37"/>
      <c r="O38" s="37"/>
      <c r="P38" s="37"/>
      <c r="Q38" s="37"/>
      <c r="R38" s="37"/>
    </row>
    <row r="75" spans="6:9" x14ac:dyDescent="0.25">
      <c r="F75" s="38"/>
      <c r="G75" s="38"/>
      <c r="H75" s="38"/>
      <c r="I75" s="38"/>
    </row>
    <row r="76" spans="6:9" x14ac:dyDescent="0.25">
      <c r="F76" s="38"/>
      <c r="G76" s="38"/>
      <c r="H76" s="38"/>
      <c r="I76" s="38"/>
    </row>
    <row r="77" spans="6:9" x14ac:dyDescent="0.25">
      <c r="F77" s="38"/>
      <c r="G77" s="38"/>
      <c r="H77" s="38"/>
      <c r="I77" s="38"/>
    </row>
    <row r="78" spans="6:9" x14ac:dyDescent="0.25">
      <c r="F78" s="38"/>
      <c r="G78" s="38"/>
      <c r="H78" s="38"/>
      <c r="I78" s="38"/>
    </row>
    <row r="79" spans="6:9" x14ac:dyDescent="0.25">
      <c r="F79" s="38"/>
      <c r="G79" s="38"/>
      <c r="H79" s="38"/>
      <c r="I79" s="38"/>
    </row>
    <row r="80" spans="6:9" x14ac:dyDescent="0.25">
      <c r="F80" s="38"/>
      <c r="G80" s="38"/>
      <c r="H80" s="38"/>
      <c r="I80" s="38"/>
    </row>
    <row r="81" spans="6:9" x14ac:dyDescent="0.25">
      <c r="F81" s="38"/>
      <c r="G81" s="38"/>
      <c r="H81" s="38"/>
      <c r="I81" s="38"/>
    </row>
    <row r="82" spans="6:9" x14ac:dyDescent="0.25">
      <c r="F82" s="38"/>
      <c r="G82" s="38"/>
      <c r="H82" s="38"/>
      <c r="I82" s="38"/>
    </row>
    <row r="83" spans="6:9" x14ac:dyDescent="0.25">
      <c r="F83" s="38"/>
      <c r="G83" s="38"/>
      <c r="H83" s="38"/>
      <c r="I83" s="38"/>
    </row>
    <row r="84" spans="6:9" x14ac:dyDescent="0.25">
      <c r="F84" s="38"/>
      <c r="G84" s="38"/>
      <c r="H84" s="38"/>
      <c r="I84" s="38"/>
    </row>
    <row r="85" spans="6:9" x14ac:dyDescent="0.25">
      <c r="F85" s="38"/>
      <c r="G85" s="38"/>
      <c r="H85" s="38"/>
      <c r="I85" s="38"/>
    </row>
    <row r="86" spans="6:9" x14ac:dyDescent="0.25">
      <c r="F86" s="38"/>
      <c r="G86" s="38"/>
      <c r="H86" s="38"/>
      <c r="I86" s="38"/>
    </row>
    <row r="87" spans="6:9" x14ac:dyDescent="0.25">
      <c r="F87" s="38"/>
      <c r="G87" s="38"/>
      <c r="H87" s="38"/>
      <c r="I87" s="38"/>
    </row>
    <row r="88" spans="6:9" x14ac:dyDescent="0.25">
      <c r="F88" s="38"/>
      <c r="G88" s="38"/>
      <c r="H88" s="38"/>
      <c r="I88" s="38"/>
    </row>
    <row r="89" spans="6:9" x14ac:dyDescent="0.25">
      <c r="F89" s="38"/>
      <c r="G89" s="38"/>
      <c r="H89" s="38"/>
      <c r="I89" s="38"/>
    </row>
    <row r="90" spans="6:9" x14ac:dyDescent="0.25">
      <c r="F90" s="38"/>
      <c r="G90" s="38"/>
      <c r="H90" s="38"/>
      <c r="I90" s="38"/>
    </row>
    <row r="91" spans="6:9" x14ac:dyDescent="0.25">
      <c r="F91" s="38"/>
      <c r="G91" s="38"/>
      <c r="H91" s="38"/>
      <c r="I91" s="38"/>
    </row>
    <row r="92" spans="6:9" x14ac:dyDescent="0.25">
      <c r="F92" s="38"/>
      <c r="G92" s="38"/>
      <c r="H92" s="38"/>
      <c r="I92" s="38"/>
    </row>
    <row r="93" spans="6:9" x14ac:dyDescent="0.25">
      <c r="F93" s="38"/>
      <c r="G93" s="38"/>
      <c r="H93" s="38"/>
      <c r="I93" s="38"/>
    </row>
    <row r="94" spans="6:9" x14ac:dyDescent="0.25">
      <c r="F94" s="38"/>
      <c r="G94" s="38"/>
      <c r="H94" s="38"/>
      <c r="I94" s="38"/>
    </row>
    <row r="95" spans="6:9" x14ac:dyDescent="0.25">
      <c r="F95" s="38"/>
      <c r="G95" s="38"/>
      <c r="H95" s="38"/>
      <c r="I95" s="38"/>
    </row>
    <row r="96" spans="6:9" x14ac:dyDescent="0.25">
      <c r="F96" s="38"/>
      <c r="G96" s="38"/>
      <c r="H96" s="38"/>
      <c r="I96" s="38"/>
    </row>
    <row r="97" spans="6:9" x14ac:dyDescent="0.25">
      <c r="F97" s="38"/>
      <c r="G97" s="38"/>
      <c r="H97" s="38"/>
      <c r="I97" s="38"/>
    </row>
    <row r="98" spans="6:9" x14ac:dyDescent="0.25">
      <c r="F98" s="38"/>
      <c r="G98" s="38"/>
      <c r="H98" s="38"/>
      <c r="I98" s="38"/>
    </row>
    <row r="99" spans="6:9" x14ac:dyDescent="0.25">
      <c r="F99" s="38"/>
      <c r="G99" s="38"/>
      <c r="H99" s="38"/>
      <c r="I99" s="38"/>
    </row>
    <row r="100" spans="6:9" x14ac:dyDescent="0.25">
      <c r="F100" s="38"/>
      <c r="G100" s="38"/>
      <c r="H100" s="38"/>
      <c r="I100" s="38"/>
    </row>
    <row r="101" spans="6:9" x14ac:dyDescent="0.25">
      <c r="F101" s="38"/>
      <c r="G101" s="38"/>
      <c r="H101" s="38"/>
      <c r="I101" s="38"/>
    </row>
    <row r="102" spans="6:9" x14ac:dyDescent="0.25">
      <c r="F102" s="38"/>
      <c r="G102" s="38"/>
      <c r="H102" s="38"/>
      <c r="I102" s="38"/>
    </row>
  </sheetData>
  <mergeCells count="41">
    <mergeCell ref="A25:A26"/>
    <mergeCell ref="A27:A28"/>
    <mergeCell ref="A29:A30"/>
    <mergeCell ref="A31:A32"/>
    <mergeCell ref="A33:A34"/>
    <mergeCell ref="A15:A16"/>
    <mergeCell ref="A17:A18"/>
    <mergeCell ref="A19:A20"/>
    <mergeCell ref="A21:A22"/>
    <mergeCell ref="A23:A24"/>
    <mergeCell ref="A5:A6"/>
    <mergeCell ref="A7:A8"/>
    <mergeCell ref="A9:A10"/>
    <mergeCell ref="A11:A12"/>
    <mergeCell ref="A13:A14"/>
    <mergeCell ref="B23:B24"/>
    <mergeCell ref="B25:B26"/>
    <mergeCell ref="B27:B28"/>
    <mergeCell ref="B29:B30"/>
    <mergeCell ref="B31:B32"/>
    <mergeCell ref="B13:B14"/>
    <mergeCell ref="B15:B16"/>
    <mergeCell ref="B17:B18"/>
    <mergeCell ref="B19:B20"/>
    <mergeCell ref="B21:B22"/>
    <mergeCell ref="B33:B34"/>
    <mergeCell ref="B35:B36"/>
    <mergeCell ref="A35:A36"/>
    <mergeCell ref="A1:S1"/>
    <mergeCell ref="S2:S4"/>
    <mergeCell ref="D3:J3"/>
    <mergeCell ref="M2:R3"/>
    <mergeCell ref="D2:L2"/>
    <mergeCell ref="B5:B6"/>
    <mergeCell ref="B7:B8"/>
    <mergeCell ref="B9:B10"/>
    <mergeCell ref="B11:B12"/>
    <mergeCell ref="A2:B4"/>
    <mergeCell ref="C2:C4"/>
    <mergeCell ref="K3:K4"/>
    <mergeCell ref="L3:L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zoomScale="70" zoomScaleNormal="70" workbookViewId="0">
      <selection activeCell="F5" sqref="F5:F6"/>
    </sheetView>
  </sheetViews>
  <sheetFormatPr defaultRowHeight="15" x14ac:dyDescent="0.25"/>
  <cols>
    <col min="1" max="1" width="10" style="28" customWidth="1"/>
    <col min="2" max="2" width="11.7109375" style="62" bestFit="1" customWidth="1"/>
    <col min="3" max="3" width="27" style="28" customWidth="1"/>
    <col min="4" max="4" width="12.85546875" style="28" customWidth="1"/>
    <col min="5" max="5" width="12.7109375" style="28" customWidth="1"/>
    <col min="6" max="6" width="12.5703125" style="28" customWidth="1"/>
    <col min="7" max="7" width="20.140625" style="28" bestFit="1" customWidth="1"/>
    <col min="8" max="8" width="14.28515625" style="28" bestFit="1" customWidth="1"/>
    <col min="9" max="9" width="12" style="28" bestFit="1" customWidth="1"/>
    <col min="10" max="10" width="12.5703125" style="28" customWidth="1"/>
    <col min="11" max="12" width="20.140625" style="28" bestFit="1" customWidth="1"/>
    <col min="13" max="13" width="17.42578125" style="28" bestFit="1" customWidth="1"/>
    <col min="14" max="14" width="18.140625" style="28" customWidth="1"/>
    <col min="15" max="15" width="16.85546875" style="28" customWidth="1"/>
    <col min="16" max="19" width="11.42578125" style="28" bestFit="1" customWidth="1"/>
    <col min="20" max="16384" width="9.140625" style="28"/>
  </cols>
  <sheetData>
    <row r="1" spans="1:16" ht="25.5" customHeight="1" x14ac:dyDescent="0.35">
      <c r="A1" s="346" t="s">
        <v>136</v>
      </c>
      <c r="B1" s="347"/>
      <c r="C1" s="347"/>
      <c r="D1" s="347"/>
      <c r="E1" s="347"/>
      <c r="F1" s="347"/>
      <c r="G1" s="347"/>
      <c r="H1" s="347"/>
      <c r="I1" s="347"/>
      <c r="J1" s="347"/>
      <c r="K1" s="347"/>
      <c r="L1" s="347"/>
      <c r="M1" s="347"/>
      <c r="N1" s="347"/>
      <c r="O1" s="348"/>
    </row>
    <row r="2" spans="1:16" ht="33" customHeight="1" x14ac:dyDescent="0.25">
      <c r="A2" s="233"/>
      <c r="B2" s="312" t="s">
        <v>140</v>
      </c>
      <c r="C2" s="349"/>
      <c r="D2" s="354" t="s">
        <v>139</v>
      </c>
      <c r="E2" s="355"/>
      <c r="F2" s="355"/>
      <c r="G2" s="356"/>
      <c r="H2" s="354" t="s">
        <v>138</v>
      </c>
      <c r="I2" s="355"/>
      <c r="J2" s="355"/>
      <c r="K2" s="356"/>
      <c r="L2" s="351" t="s">
        <v>137</v>
      </c>
      <c r="M2" s="352"/>
      <c r="N2" s="352"/>
      <c r="O2" s="353"/>
      <c r="P2" s="31"/>
    </row>
    <row r="3" spans="1:16" ht="15" customHeight="1" x14ac:dyDescent="0.25">
      <c r="A3" s="233"/>
      <c r="B3" s="312"/>
      <c r="C3" s="349"/>
      <c r="D3" s="354" t="s">
        <v>89</v>
      </c>
      <c r="E3" s="355"/>
      <c r="F3" s="352" t="s">
        <v>91</v>
      </c>
      <c r="G3" s="349" t="s">
        <v>94</v>
      </c>
      <c r="H3" s="354" t="s">
        <v>89</v>
      </c>
      <c r="I3" s="355"/>
      <c r="J3" s="352" t="s">
        <v>91</v>
      </c>
      <c r="K3" s="349" t="s">
        <v>94</v>
      </c>
      <c r="L3" s="354" t="s">
        <v>89</v>
      </c>
      <c r="M3" s="355"/>
      <c r="N3" s="352" t="s">
        <v>91</v>
      </c>
      <c r="O3" s="319" t="s">
        <v>94</v>
      </c>
      <c r="P3" s="31"/>
    </row>
    <row r="4" spans="1:16" s="29" customFormat="1" ht="52.5" customHeight="1" thickBot="1" x14ac:dyDescent="0.25">
      <c r="A4" s="193"/>
      <c r="B4" s="313"/>
      <c r="C4" s="350"/>
      <c r="D4" s="33" t="s">
        <v>93</v>
      </c>
      <c r="E4" s="35" t="s">
        <v>90</v>
      </c>
      <c r="F4" s="352"/>
      <c r="G4" s="349"/>
      <c r="H4" s="33" t="s">
        <v>93</v>
      </c>
      <c r="I4" s="35" t="s">
        <v>90</v>
      </c>
      <c r="J4" s="352"/>
      <c r="K4" s="349"/>
      <c r="L4" s="33" t="s">
        <v>93</v>
      </c>
      <c r="M4" s="35" t="s">
        <v>90</v>
      </c>
      <c r="N4" s="352"/>
      <c r="O4" s="319"/>
    </row>
    <row r="5" spans="1:16" x14ac:dyDescent="0.25">
      <c r="A5" s="304" t="s">
        <v>54</v>
      </c>
      <c r="B5" s="114" t="s">
        <v>45</v>
      </c>
      <c r="C5" s="115" t="s">
        <v>23</v>
      </c>
      <c r="D5" s="116">
        <v>319.56999999999994</v>
      </c>
      <c r="E5" s="117">
        <v>0.57000000000000006</v>
      </c>
      <c r="F5" s="117">
        <v>288.18</v>
      </c>
      <c r="G5" s="118">
        <f>SUM(D5:F5)</f>
        <v>608.31999999999994</v>
      </c>
      <c r="H5" s="117">
        <v>129544.68</v>
      </c>
      <c r="I5" s="117">
        <v>5146.2899999999991</v>
      </c>
      <c r="J5" s="117">
        <v>141707.62</v>
      </c>
      <c r="K5" s="117">
        <f>SUM(H5:J5)</f>
        <v>276398.58999999997</v>
      </c>
      <c r="L5" s="165">
        <f>D5/H5</f>
        <v>2.4668708896420908E-3</v>
      </c>
      <c r="M5" s="120">
        <f>E5/I5</f>
        <v>1.1075940143287692E-4</v>
      </c>
      <c r="N5" s="120">
        <f>F5/J5</f>
        <v>2.0336238799296752E-3</v>
      </c>
      <c r="O5" s="122">
        <f>G5/K5</f>
        <v>2.2008795341539188E-3</v>
      </c>
    </row>
    <row r="6" spans="1:16" x14ac:dyDescent="0.25">
      <c r="A6" s="305"/>
      <c r="B6" s="123" t="s">
        <v>44</v>
      </c>
      <c r="C6" s="45" t="s">
        <v>21</v>
      </c>
      <c r="D6" s="43">
        <v>56.949999999999996</v>
      </c>
      <c r="E6" s="42">
        <v>2.15</v>
      </c>
      <c r="F6" s="42">
        <v>147.25</v>
      </c>
      <c r="G6" s="124">
        <f>SUM(D6:F6)</f>
        <v>206.35</v>
      </c>
      <c r="H6" s="42">
        <v>52482.229999999996</v>
      </c>
      <c r="I6" s="42">
        <v>4249.16</v>
      </c>
      <c r="J6" s="42">
        <v>58431.099999999991</v>
      </c>
      <c r="K6" s="42">
        <f>SUM(H6:J6)</f>
        <v>115162.48999999999</v>
      </c>
      <c r="L6" s="166">
        <f t="shared" ref="L6:L30" si="0">D6/H6</f>
        <v>1.0851291951580564E-3</v>
      </c>
      <c r="M6" s="46">
        <f t="shared" ref="M6:M30" si="1">E6/I6</f>
        <v>5.0598235886622296E-4</v>
      </c>
      <c r="N6" s="46">
        <f t="shared" ref="N6:N30" si="2">F6/J6</f>
        <v>2.5200620902225018E-3</v>
      </c>
      <c r="O6" s="127">
        <f t="shared" ref="O6:O30" si="3">G6/K6</f>
        <v>1.7918160678880772E-3</v>
      </c>
    </row>
    <row r="7" spans="1:16" x14ac:dyDescent="0.25">
      <c r="A7" s="305"/>
      <c r="B7" s="259" t="s">
        <v>48</v>
      </c>
      <c r="C7" s="69" t="s">
        <v>87</v>
      </c>
      <c r="D7" s="92">
        <f t="shared" ref="D7:K7" si="4">D6+D5</f>
        <v>376.51999999999992</v>
      </c>
      <c r="E7" s="70">
        <f t="shared" si="4"/>
        <v>2.7199999999999998</v>
      </c>
      <c r="F7" s="70">
        <f t="shared" si="4"/>
        <v>435.43</v>
      </c>
      <c r="G7" s="97">
        <f t="shared" si="4"/>
        <v>814.67</v>
      </c>
      <c r="H7" s="70">
        <f t="shared" si="4"/>
        <v>182026.90999999997</v>
      </c>
      <c r="I7" s="70">
        <f>I6+I5</f>
        <v>9395.4499999999989</v>
      </c>
      <c r="J7" s="70">
        <f>J6+J5</f>
        <v>200138.71999999997</v>
      </c>
      <c r="K7" s="70">
        <f t="shared" si="4"/>
        <v>391561.07999999996</v>
      </c>
      <c r="L7" s="167">
        <f t="shared" si="0"/>
        <v>2.0684853684545873E-3</v>
      </c>
      <c r="M7" s="71">
        <f t="shared" si="1"/>
        <v>2.8950183333422032E-4</v>
      </c>
      <c r="N7" s="71">
        <f t="shared" si="2"/>
        <v>2.1756409754194496E-3</v>
      </c>
      <c r="O7" s="82">
        <f t="shared" si="3"/>
        <v>2.0805693967337101E-3</v>
      </c>
    </row>
    <row r="8" spans="1:16" x14ac:dyDescent="0.25">
      <c r="A8" s="305"/>
      <c r="B8" s="123" t="s">
        <v>43</v>
      </c>
      <c r="C8" s="45" t="s">
        <v>19</v>
      </c>
      <c r="D8" s="43">
        <v>73.850000000000009</v>
      </c>
      <c r="E8" s="42">
        <v>2.84</v>
      </c>
      <c r="F8" s="42">
        <v>57.33</v>
      </c>
      <c r="G8" s="124">
        <f>SUM(D8:F8)</f>
        <v>134.02000000000001</v>
      </c>
      <c r="H8" s="42">
        <v>29355.22</v>
      </c>
      <c r="I8" s="42">
        <v>7979.0400000000018</v>
      </c>
      <c r="J8" s="42">
        <v>61736.340000000004</v>
      </c>
      <c r="K8" s="42">
        <f>SUM(H8:J8)</f>
        <v>99070.6</v>
      </c>
      <c r="L8" s="166">
        <f t="shared" si="0"/>
        <v>2.5157365538394875E-3</v>
      </c>
      <c r="M8" s="46">
        <f t="shared" si="1"/>
        <v>3.5593254326334988E-4</v>
      </c>
      <c r="N8" s="46">
        <f t="shared" si="2"/>
        <v>9.2862647834322527E-4</v>
      </c>
      <c r="O8" s="127">
        <f t="shared" si="3"/>
        <v>1.352772669187428E-3</v>
      </c>
    </row>
    <row r="9" spans="1:16" x14ac:dyDescent="0.25">
      <c r="A9" s="305"/>
      <c r="B9" s="123" t="s">
        <v>42</v>
      </c>
      <c r="C9" s="45" t="s">
        <v>18</v>
      </c>
      <c r="D9" s="43">
        <v>284.52000000000004</v>
      </c>
      <c r="E9" s="42">
        <v>1.27</v>
      </c>
      <c r="F9" s="42">
        <v>133.63999999999999</v>
      </c>
      <c r="G9" s="124">
        <f>SUM(D9:F9)</f>
        <v>419.43</v>
      </c>
      <c r="H9" s="42">
        <v>23869.279999999999</v>
      </c>
      <c r="I9" s="42">
        <v>766.62</v>
      </c>
      <c r="J9" s="42">
        <v>18664.710000000006</v>
      </c>
      <c r="K9" s="42">
        <f>SUM(H9:J9)</f>
        <v>43300.61</v>
      </c>
      <c r="L9" s="166">
        <f t="shared" si="0"/>
        <v>1.1919923851913424E-2</v>
      </c>
      <c r="M9" s="46">
        <f t="shared" si="1"/>
        <v>1.6566225770264277E-3</v>
      </c>
      <c r="N9" s="46">
        <f t="shared" si="2"/>
        <v>7.1600362395129596E-3</v>
      </c>
      <c r="O9" s="127">
        <f t="shared" si="3"/>
        <v>9.6864686201880296E-3</v>
      </c>
    </row>
    <row r="10" spans="1:16" x14ac:dyDescent="0.25">
      <c r="A10" s="305"/>
      <c r="B10" s="123" t="s">
        <v>41</v>
      </c>
      <c r="C10" s="45" t="s">
        <v>17</v>
      </c>
      <c r="D10" s="43">
        <v>229.74</v>
      </c>
      <c r="E10" s="42">
        <v>10.93</v>
      </c>
      <c r="F10" s="42">
        <v>304.87</v>
      </c>
      <c r="G10" s="124">
        <f>SUM(D10:F10)</f>
        <v>545.54</v>
      </c>
      <c r="H10" s="42">
        <v>25462.78</v>
      </c>
      <c r="I10" s="42">
        <v>2346.9199999999996</v>
      </c>
      <c r="J10" s="42">
        <v>25910.580000000009</v>
      </c>
      <c r="K10" s="42">
        <f>SUM(H10:J10)</f>
        <v>53720.280000000006</v>
      </c>
      <c r="L10" s="166">
        <f t="shared" si="0"/>
        <v>9.0225811949834235E-3</v>
      </c>
      <c r="M10" s="46">
        <f t="shared" si="1"/>
        <v>4.6571676921241464E-3</v>
      </c>
      <c r="N10" s="46">
        <f t="shared" si="2"/>
        <v>1.1766236031767715E-2</v>
      </c>
      <c r="O10" s="127">
        <f t="shared" si="3"/>
        <v>1.015519651051707E-2</v>
      </c>
    </row>
    <row r="11" spans="1:16" x14ac:dyDescent="0.25">
      <c r="A11" s="305"/>
      <c r="B11" s="123" t="s">
        <v>40</v>
      </c>
      <c r="C11" s="45" t="s">
        <v>15</v>
      </c>
      <c r="D11" s="43">
        <v>776.4899999999999</v>
      </c>
      <c r="E11" s="42">
        <v>73.59</v>
      </c>
      <c r="F11" s="42">
        <v>757.2</v>
      </c>
      <c r="G11" s="124">
        <f>SUM(D11:F11)</f>
        <v>1607.28</v>
      </c>
      <c r="H11" s="42">
        <v>61453.890000000007</v>
      </c>
      <c r="I11" s="42">
        <v>3872.76</v>
      </c>
      <c r="J11" s="42">
        <v>56865.460000000014</v>
      </c>
      <c r="K11" s="42">
        <f>SUM(H11:J11)</f>
        <v>122192.11000000002</v>
      </c>
      <c r="L11" s="166">
        <f t="shared" si="0"/>
        <v>1.2635327072053532E-2</v>
      </c>
      <c r="M11" s="46">
        <f t="shared" si="1"/>
        <v>1.900195209617947E-2</v>
      </c>
      <c r="N11" s="46">
        <f t="shared" si="2"/>
        <v>1.3315640109127752E-2</v>
      </c>
      <c r="O11" s="127">
        <f t="shared" si="3"/>
        <v>1.3153713443527571E-2</v>
      </c>
    </row>
    <row r="12" spans="1:16" x14ac:dyDescent="0.25">
      <c r="A12" s="305"/>
      <c r="B12" s="123" t="s">
        <v>37</v>
      </c>
      <c r="C12" s="45" t="s">
        <v>12</v>
      </c>
      <c r="D12" s="43">
        <v>482.98</v>
      </c>
      <c r="E12" s="42">
        <v>10.46</v>
      </c>
      <c r="F12" s="42">
        <v>556.62</v>
      </c>
      <c r="G12" s="124">
        <f>SUM(D12:F12)</f>
        <v>1050.06</v>
      </c>
      <c r="H12" s="42">
        <v>24166.719999999998</v>
      </c>
      <c r="I12" s="42">
        <v>2892.9099999999989</v>
      </c>
      <c r="J12" s="42">
        <v>31976.670000000013</v>
      </c>
      <c r="K12" s="42">
        <f>SUM(H12:J12)</f>
        <v>59036.30000000001</v>
      </c>
      <c r="L12" s="166">
        <f t="shared" si="0"/>
        <v>1.9985335204777483E-2</v>
      </c>
      <c r="M12" s="46">
        <f t="shared" si="1"/>
        <v>3.6157364038286724E-3</v>
      </c>
      <c r="N12" s="46">
        <f t="shared" si="2"/>
        <v>1.7407065838938193E-2</v>
      </c>
      <c r="O12" s="127">
        <f t="shared" si="3"/>
        <v>1.7786683786077374E-2</v>
      </c>
    </row>
    <row r="13" spans="1:16" x14ac:dyDescent="0.25">
      <c r="A13" s="305"/>
      <c r="B13" s="260" t="s">
        <v>49</v>
      </c>
      <c r="C13" s="72" t="s">
        <v>88</v>
      </c>
      <c r="D13" s="93">
        <f t="shared" ref="D13:K13" si="5">D12+D11+D10+D9+D8</f>
        <v>1847.5799999999997</v>
      </c>
      <c r="E13" s="73">
        <f t="shared" si="5"/>
        <v>99.090000000000018</v>
      </c>
      <c r="F13" s="73">
        <f t="shared" si="5"/>
        <v>1809.6599999999999</v>
      </c>
      <c r="G13" s="98">
        <f t="shared" si="5"/>
        <v>3756.33</v>
      </c>
      <c r="H13" s="73">
        <f t="shared" si="5"/>
        <v>164307.88999999998</v>
      </c>
      <c r="I13" s="73">
        <f>I12+I11+I10+I9+I8</f>
        <v>17858.25</v>
      </c>
      <c r="J13" s="73">
        <f>J12+J11+J10+J9+J8</f>
        <v>195153.76000000004</v>
      </c>
      <c r="K13" s="73">
        <f t="shared" si="5"/>
        <v>377319.9</v>
      </c>
      <c r="L13" s="168">
        <f t="shared" si="0"/>
        <v>1.1244621302117628E-2</v>
      </c>
      <c r="M13" s="74">
        <f t="shared" si="1"/>
        <v>5.5486959808491885E-3</v>
      </c>
      <c r="N13" s="74">
        <f t="shared" si="2"/>
        <v>9.272995816222037E-3</v>
      </c>
      <c r="O13" s="84">
        <f t="shared" si="3"/>
        <v>9.9552925779954875E-3</v>
      </c>
    </row>
    <row r="14" spans="1:16" x14ac:dyDescent="0.25">
      <c r="A14" s="305"/>
      <c r="B14" s="123" t="s">
        <v>38</v>
      </c>
      <c r="C14" s="45" t="s">
        <v>13</v>
      </c>
      <c r="D14" s="43">
        <v>891.2</v>
      </c>
      <c r="E14" s="42">
        <v>5.0199999999999987</v>
      </c>
      <c r="F14" s="42">
        <v>477</v>
      </c>
      <c r="G14" s="124">
        <f>SUM(D14:F14)</f>
        <v>1373.22</v>
      </c>
      <c r="H14" s="42">
        <v>20059.59</v>
      </c>
      <c r="I14" s="42">
        <v>207.45000000000002</v>
      </c>
      <c r="J14" s="42">
        <v>16046.13</v>
      </c>
      <c r="K14" s="42">
        <f>SUM(H14:J14)</f>
        <v>36313.17</v>
      </c>
      <c r="L14" s="166">
        <f t="shared" si="0"/>
        <v>4.4427627882723426E-2</v>
      </c>
      <c r="M14" s="46">
        <f t="shared" si="1"/>
        <v>2.4198602072788615E-2</v>
      </c>
      <c r="N14" s="46">
        <f t="shared" si="2"/>
        <v>2.9726793937229726E-2</v>
      </c>
      <c r="O14" s="127">
        <f t="shared" si="3"/>
        <v>3.7816032034658505E-2</v>
      </c>
    </row>
    <row r="15" spans="1:16" x14ac:dyDescent="0.25">
      <c r="A15" s="305"/>
      <c r="B15" s="123" t="s">
        <v>39</v>
      </c>
      <c r="C15" s="45" t="s">
        <v>14</v>
      </c>
      <c r="D15" s="43">
        <v>155.38</v>
      </c>
      <c r="E15" s="42">
        <v>51.380000000000017</v>
      </c>
      <c r="F15" s="42">
        <v>222.08</v>
      </c>
      <c r="G15" s="124">
        <f>SUM(D15:F15)</f>
        <v>428.84000000000003</v>
      </c>
      <c r="H15" s="42">
        <v>16626.8</v>
      </c>
      <c r="I15" s="42">
        <v>230.77</v>
      </c>
      <c r="J15" s="42">
        <v>3456.849999999999</v>
      </c>
      <c r="K15" s="42">
        <f>SUM(H15:J15)</f>
        <v>20314.419999999998</v>
      </c>
      <c r="L15" s="166">
        <f t="shared" si="0"/>
        <v>9.3451536074289701E-3</v>
      </c>
      <c r="M15" s="46">
        <f t="shared" si="1"/>
        <v>0.22264592451358503</v>
      </c>
      <c r="N15" s="46">
        <f t="shared" si="2"/>
        <v>6.4243458640091441E-2</v>
      </c>
      <c r="O15" s="127">
        <f t="shared" si="3"/>
        <v>2.1110127682700274E-2</v>
      </c>
    </row>
    <row r="16" spans="1:16" x14ac:dyDescent="0.25">
      <c r="A16" s="305"/>
      <c r="B16" s="123" t="s">
        <v>26</v>
      </c>
      <c r="C16" s="45" t="s">
        <v>1</v>
      </c>
      <c r="D16" s="43">
        <v>307.77000000000004</v>
      </c>
      <c r="E16" s="42">
        <v>94.210000000000008</v>
      </c>
      <c r="F16" s="42">
        <v>512.07000000000005</v>
      </c>
      <c r="G16" s="124">
        <f>SUM(D16:F16)</f>
        <v>914.05000000000007</v>
      </c>
      <c r="H16" s="42">
        <v>19833.440000000002</v>
      </c>
      <c r="I16" s="42">
        <v>2112.0500000000006</v>
      </c>
      <c r="J16" s="42">
        <v>10755.200000000004</v>
      </c>
      <c r="K16" s="42">
        <f>SUM(H16:J16)</f>
        <v>32700.690000000006</v>
      </c>
      <c r="L16" s="166">
        <f t="shared" si="0"/>
        <v>1.5517731669342283E-2</v>
      </c>
      <c r="M16" s="46">
        <f t="shared" si="1"/>
        <v>4.4605951563646683E-2</v>
      </c>
      <c r="N16" s="46">
        <f t="shared" si="2"/>
        <v>4.7611387979767911E-2</v>
      </c>
      <c r="O16" s="127">
        <f t="shared" si="3"/>
        <v>2.7952009575333118E-2</v>
      </c>
    </row>
    <row r="17" spans="1:15" ht="15" customHeight="1" x14ac:dyDescent="0.25">
      <c r="A17" s="305"/>
      <c r="B17" s="123" t="s">
        <v>25</v>
      </c>
      <c r="C17" s="45" t="s">
        <v>0</v>
      </c>
      <c r="D17" s="43">
        <v>2992.550000000002</v>
      </c>
      <c r="E17" s="42">
        <v>29.3</v>
      </c>
      <c r="F17" s="42">
        <v>2381.6</v>
      </c>
      <c r="G17" s="124">
        <f>SUM(D17:F17)</f>
        <v>5403.4500000000025</v>
      </c>
      <c r="H17" s="42">
        <v>20353.259999999998</v>
      </c>
      <c r="I17" s="42">
        <v>1727.3599999999997</v>
      </c>
      <c r="J17" s="42">
        <v>17974.590000000007</v>
      </c>
      <c r="K17" s="42">
        <f>SUM(H17:J17)</f>
        <v>40055.210000000006</v>
      </c>
      <c r="L17" s="166">
        <f t="shared" si="0"/>
        <v>0.14703050027366635</v>
      </c>
      <c r="M17" s="46">
        <f t="shared" si="1"/>
        <v>1.6962300852167472E-2</v>
      </c>
      <c r="N17" s="46">
        <f t="shared" si="2"/>
        <v>0.13249815433898626</v>
      </c>
      <c r="O17" s="127">
        <f t="shared" si="3"/>
        <v>0.13490005420019022</v>
      </c>
    </row>
    <row r="18" spans="1:15" x14ac:dyDescent="0.25">
      <c r="A18" s="305"/>
      <c r="B18" s="123" t="s">
        <v>27</v>
      </c>
      <c r="C18" s="45" t="s">
        <v>2</v>
      </c>
      <c r="D18" s="43">
        <v>638.33999999999992</v>
      </c>
      <c r="E18" s="42">
        <v>15.51</v>
      </c>
      <c r="F18" s="42">
        <v>512.66</v>
      </c>
      <c r="G18" s="124">
        <f t="shared" ref="G18:G28" si="6">SUM(D18:F18)</f>
        <v>1166.5099999999998</v>
      </c>
      <c r="H18" s="42">
        <v>8249.1200000000008</v>
      </c>
      <c r="I18" s="42">
        <v>1428.98</v>
      </c>
      <c r="J18" s="42">
        <v>7842.3200000000015</v>
      </c>
      <c r="K18" s="42">
        <f t="shared" ref="K18:K28" si="7">SUM(H18:J18)</f>
        <v>17520.420000000002</v>
      </c>
      <c r="L18" s="166">
        <f t="shared" si="0"/>
        <v>7.7382799619838225E-2</v>
      </c>
      <c r="M18" s="46">
        <f t="shared" si="1"/>
        <v>1.085389578580526E-2</v>
      </c>
      <c r="N18" s="46">
        <f t="shared" si="2"/>
        <v>6.5370961654204349E-2</v>
      </c>
      <c r="O18" s="127">
        <f t="shared" si="3"/>
        <v>6.6580024908078669E-2</v>
      </c>
    </row>
    <row r="19" spans="1:15" x14ac:dyDescent="0.25">
      <c r="A19" s="305"/>
      <c r="B19" s="123" t="s">
        <v>36</v>
      </c>
      <c r="C19" s="45" t="s">
        <v>11</v>
      </c>
      <c r="D19" s="43">
        <v>2329.2400000000007</v>
      </c>
      <c r="E19" s="42">
        <v>235.23000000000002</v>
      </c>
      <c r="F19" s="42">
        <v>1429.93</v>
      </c>
      <c r="G19" s="124">
        <f>SUM(D19:F19)</f>
        <v>3994.4000000000005</v>
      </c>
      <c r="H19" s="42">
        <v>36752.879999999997</v>
      </c>
      <c r="I19" s="42">
        <v>4171.0899999999992</v>
      </c>
      <c r="J19" s="42">
        <v>18344.29</v>
      </c>
      <c r="K19" s="42">
        <f>SUM(H19:J19)</f>
        <v>59268.259999999995</v>
      </c>
      <c r="L19" s="166">
        <f t="shared" si="0"/>
        <v>6.3375713685566978E-2</v>
      </c>
      <c r="M19" s="46">
        <f t="shared" si="1"/>
        <v>5.6395330716910941E-2</v>
      </c>
      <c r="N19" s="46">
        <f t="shared" si="2"/>
        <v>7.7949596304899241E-2</v>
      </c>
      <c r="O19" s="127">
        <f t="shared" si="3"/>
        <v>6.7395263501914868E-2</v>
      </c>
    </row>
    <row r="20" spans="1:15" x14ac:dyDescent="0.25">
      <c r="A20" s="305"/>
      <c r="B20" s="123" t="s">
        <v>28</v>
      </c>
      <c r="C20" s="45" t="s">
        <v>3</v>
      </c>
      <c r="D20" s="43">
        <v>495.13000000000011</v>
      </c>
      <c r="E20" s="42">
        <v>66.990000000000009</v>
      </c>
      <c r="F20" s="42">
        <v>623.63</v>
      </c>
      <c r="G20" s="124">
        <f t="shared" si="6"/>
        <v>1185.75</v>
      </c>
      <c r="H20" s="42">
        <v>14976.55</v>
      </c>
      <c r="I20" s="42">
        <v>1417.18</v>
      </c>
      <c r="J20" s="42">
        <v>14211.86</v>
      </c>
      <c r="K20" s="42">
        <f t="shared" si="7"/>
        <v>30605.59</v>
      </c>
      <c r="L20" s="166">
        <f t="shared" si="0"/>
        <v>3.3060351015420784E-2</v>
      </c>
      <c r="M20" s="46">
        <f t="shared" si="1"/>
        <v>4.7269930425210632E-2</v>
      </c>
      <c r="N20" s="46">
        <f t="shared" si="2"/>
        <v>4.3880955765114485E-2</v>
      </c>
      <c r="O20" s="127">
        <f t="shared" si="3"/>
        <v>3.8742922453055141E-2</v>
      </c>
    </row>
    <row r="21" spans="1:15" x14ac:dyDescent="0.25">
      <c r="A21" s="305"/>
      <c r="B21" s="123" t="s">
        <v>29</v>
      </c>
      <c r="C21" s="45" t="s">
        <v>4</v>
      </c>
      <c r="D21" s="43">
        <v>760.2299999999999</v>
      </c>
      <c r="E21" s="42">
        <v>30.090000000000003</v>
      </c>
      <c r="F21" s="42">
        <v>440.1</v>
      </c>
      <c r="G21" s="124">
        <f t="shared" si="6"/>
        <v>1230.42</v>
      </c>
      <c r="H21" s="42">
        <v>10207.299999999999</v>
      </c>
      <c r="I21" s="42">
        <v>721.99000000000012</v>
      </c>
      <c r="J21" s="42">
        <v>7251.32</v>
      </c>
      <c r="K21" s="42">
        <f t="shared" si="7"/>
        <v>18180.61</v>
      </c>
      <c r="L21" s="166">
        <f t="shared" si="0"/>
        <v>7.4479049307848294E-2</v>
      </c>
      <c r="M21" s="46">
        <f t="shared" si="1"/>
        <v>4.1676477513538965E-2</v>
      </c>
      <c r="N21" s="46">
        <f t="shared" si="2"/>
        <v>6.0692398073730031E-2</v>
      </c>
      <c r="O21" s="127">
        <f t="shared" si="3"/>
        <v>6.7677597176332371E-2</v>
      </c>
    </row>
    <row r="22" spans="1:15" x14ac:dyDescent="0.25">
      <c r="A22" s="305"/>
      <c r="B22" s="123" t="s">
        <v>32</v>
      </c>
      <c r="C22" s="45" t="s">
        <v>7</v>
      </c>
      <c r="D22" s="43">
        <v>43.32</v>
      </c>
      <c r="E22" s="42">
        <v>3.12</v>
      </c>
      <c r="F22" s="42">
        <v>80.319999999999993</v>
      </c>
      <c r="G22" s="124">
        <f>SUM(D22:F22)</f>
        <v>126.75999999999999</v>
      </c>
      <c r="H22" s="42">
        <v>10489.629999999997</v>
      </c>
      <c r="I22" s="42">
        <v>3653.3100000000009</v>
      </c>
      <c r="J22" s="42">
        <v>6595.2900000000018</v>
      </c>
      <c r="K22" s="42">
        <f>SUM(H22:J22)</f>
        <v>20738.23</v>
      </c>
      <c r="L22" s="166">
        <f t="shared" si="0"/>
        <v>4.1297929478923481E-3</v>
      </c>
      <c r="M22" s="46">
        <f t="shared" si="1"/>
        <v>8.5402005304778387E-4</v>
      </c>
      <c r="N22" s="46">
        <f t="shared" si="2"/>
        <v>1.2178387910160125E-2</v>
      </c>
      <c r="O22" s="127">
        <f t="shared" si="3"/>
        <v>6.1123827829086663E-3</v>
      </c>
    </row>
    <row r="23" spans="1:15" x14ac:dyDescent="0.25">
      <c r="A23" s="305"/>
      <c r="B23" s="123" t="s">
        <v>31</v>
      </c>
      <c r="C23" s="45" t="s">
        <v>6</v>
      </c>
      <c r="D23" s="43">
        <v>463.78999999999996</v>
      </c>
      <c r="E23" s="42">
        <v>13.67</v>
      </c>
      <c r="F23" s="42">
        <v>601.91999999999996</v>
      </c>
      <c r="G23" s="124">
        <f>SUM(D23:F23)</f>
        <v>1079.3799999999999</v>
      </c>
      <c r="H23" s="42">
        <v>19727.89</v>
      </c>
      <c r="I23" s="42">
        <v>1038.2</v>
      </c>
      <c r="J23" s="42">
        <v>9655.5700000000033</v>
      </c>
      <c r="K23" s="42">
        <f>SUM(H23:J23)</f>
        <v>30421.660000000003</v>
      </c>
      <c r="L23" s="166">
        <f t="shared" si="0"/>
        <v>2.3509356550548487E-2</v>
      </c>
      <c r="M23" s="46">
        <f t="shared" si="1"/>
        <v>1.316701984203429E-2</v>
      </c>
      <c r="N23" s="46">
        <f t="shared" si="2"/>
        <v>6.2339147248686486E-2</v>
      </c>
      <c r="O23" s="127">
        <f t="shared" si="3"/>
        <v>3.5480641095850779E-2</v>
      </c>
    </row>
    <row r="24" spans="1:15" x14ac:dyDescent="0.25">
      <c r="A24" s="305"/>
      <c r="B24" s="123" t="s">
        <v>30</v>
      </c>
      <c r="C24" s="45" t="s">
        <v>5</v>
      </c>
      <c r="D24" s="43">
        <v>256.86999999999995</v>
      </c>
      <c r="E24" s="42">
        <v>62.45</v>
      </c>
      <c r="F24" s="42">
        <v>445.18</v>
      </c>
      <c r="G24" s="124">
        <f t="shared" si="6"/>
        <v>764.5</v>
      </c>
      <c r="H24" s="42">
        <v>12560.389999999998</v>
      </c>
      <c r="I24" s="42">
        <v>360.57000000000005</v>
      </c>
      <c r="J24" s="42">
        <v>9570.9499999999989</v>
      </c>
      <c r="K24" s="42">
        <f t="shared" si="7"/>
        <v>22491.909999999996</v>
      </c>
      <c r="L24" s="166">
        <f t="shared" si="0"/>
        <v>2.0450798104198992E-2</v>
      </c>
      <c r="M24" s="46">
        <f t="shared" si="1"/>
        <v>0.17319799206811437</v>
      </c>
      <c r="N24" s="46">
        <f t="shared" si="2"/>
        <v>4.651366896703045E-2</v>
      </c>
      <c r="O24" s="127">
        <f t="shared" si="3"/>
        <v>3.3989999070777009E-2</v>
      </c>
    </row>
    <row r="25" spans="1:15" x14ac:dyDescent="0.25">
      <c r="A25" s="305"/>
      <c r="B25" s="261" t="s">
        <v>50</v>
      </c>
      <c r="C25" s="75" t="s">
        <v>55</v>
      </c>
      <c r="D25" s="94">
        <f t="shared" ref="D25:K25" si="8">D17+D16+D18+D20+D21+D24+D23+D22+D19+D14+D15</f>
        <v>9333.8200000000015</v>
      </c>
      <c r="E25" s="76">
        <f t="shared" si="8"/>
        <v>606.97</v>
      </c>
      <c r="F25" s="76">
        <f t="shared" si="8"/>
        <v>7726.4900000000007</v>
      </c>
      <c r="G25" s="99">
        <f t="shared" si="8"/>
        <v>17667.280000000002</v>
      </c>
      <c r="H25" s="76">
        <f t="shared" si="8"/>
        <v>189836.84999999998</v>
      </c>
      <c r="I25" s="76">
        <f>I17+I16+I18+I20+I21+I24+I23+I22+I19+I14+I15</f>
        <v>17068.95</v>
      </c>
      <c r="J25" s="76">
        <f>J17+J16+J18+J20+J21+J24+J23+J22+J19+J14+J15</f>
        <v>121704.37000000005</v>
      </c>
      <c r="K25" s="76">
        <f t="shared" si="8"/>
        <v>328610.17</v>
      </c>
      <c r="L25" s="169">
        <f t="shared" si="0"/>
        <v>4.9167587852411175E-2</v>
      </c>
      <c r="M25" s="77">
        <f t="shared" si="1"/>
        <v>3.5559890913032147E-2</v>
      </c>
      <c r="N25" s="77">
        <f t="shared" si="2"/>
        <v>6.3485723643284114E-2</v>
      </c>
      <c r="O25" s="86">
        <f t="shared" si="3"/>
        <v>5.3763643407627959E-2</v>
      </c>
    </row>
    <row r="26" spans="1:15" x14ac:dyDescent="0.25">
      <c r="A26" s="305"/>
      <c r="B26" s="123" t="s">
        <v>35</v>
      </c>
      <c r="C26" s="45" t="s">
        <v>10</v>
      </c>
      <c r="D26" s="43">
        <v>608.85000000000014</v>
      </c>
      <c r="E26" s="42">
        <v>40.360000000000007</v>
      </c>
      <c r="F26" s="42">
        <v>436.82</v>
      </c>
      <c r="G26" s="124">
        <f>SUM(D26:F26)</f>
        <v>1086.0300000000002</v>
      </c>
      <c r="H26" s="42">
        <v>9236.630000000001</v>
      </c>
      <c r="I26" s="42">
        <v>1282.8800000000001</v>
      </c>
      <c r="J26" s="42">
        <v>5512.55</v>
      </c>
      <c r="K26" s="42">
        <f>SUM(H26:J26)</f>
        <v>16032.060000000001</v>
      </c>
      <c r="L26" s="166">
        <f t="shared" si="0"/>
        <v>6.5916898262678061E-2</v>
      </c>
      <c r="M26" s="46">
        <f t="shared" si="1"/>
        <v>3.1460463956098778E-2</v>
      </c>
      <c r="N26" s="46">
        <f t="shared" si="2"/>
        <v>7.9241004616738164E-2</v>
      </c>
      <c r="O26" s="127">
        <f t="shared" si="3"/>
        <v>6.7741138693343222E-2</v>
      </c>
    </row>
    <row r="27" spans="1:15" x14ac:dyDescent="0.25">
      <c r="A27" s="305"/>
      <c r="B27" s="123" t="s">
        <v>33</v>
      </c>
      <c r="C27" s="45" t="s">
        <v>8</v>
      </c>
      <c r="D27" s="43">
        <v>625.20000000000005</v>
      </c>
      <c r="E27" s="42">
        <v>189.51999999999998</v>
      </c>
      <c r="F27" s="42">
        <v>545.1</v>
      </c>
      <c r="G27" s="124">
        <f t="shared" si="6"/>
        <v>1359.8200000000002</v>
      </c>
      <c r="H27" s="42">
        <v>6741.380000000001</v>
      </c>
      <c r="I27" s="42">
        <v>978.93999999999994</v>
      </c>
      <c r="J27" s="42">
        <v>2807.4999999999995</v>
      </c>
      <c r="K27" s="42">
        <f t="shared" si="7"/>
        <v>10527.82</v>
      </c>
      <c r="L27" s="166">
        <f t="shared" si="0"/>
        <v>9.2740655474101735E-2</v>
      </c>
      <c r="M27" s="46">
        <f t="shared" si="1"/>
        <v>0.19359715610762662</v>
      </c>
      <c r="N27" s="46">
        <f t="shared" si="2"/>
        <v>0.19415850400712381</v>
      </c>
      <c r="O27" s="127">
        <f t="shared" si="3"/>
        <v>0.12916444240118088</v>
      </c>
    </row>
    <row r="28" spans="1:15" x14ac:dyDescent="0.25">
      <c r="A28" s="305"/>
      <c r="B28" s="123" t="s">
        <v>34</v>
      </c>
      <c r="C28" s="45" t="s">
        <v>9</v>
      </c>
      <c r="D28" s="43">
        <v>1178.6400000000001</v>
      </c>
      <c r="E28" s="42">
        <v>51.220000000000006</v>
      </c>
      <c r="F28" s="42">
        <v>464.31</v>
      </c>
      <c r="G28" s="124">
        <f t="shared" si="6"/>
        <v>1694.17</v>
      </c>
      <c r="H28" s="42">
        <v>15153.360000000002</v>
      </c>
      <c r="I28" s="42">
        <v>849.21999999999991</v>
      </c>
      <c r="J28" s="42">
        <v>5250.0400000000009</v>
      </c>
      <c r="K28" s="42">
        <f t="shared" si="7"/>
        <v>21252.620000000003</v>
      </c>
      <c r="L28" s="166">
        <f t="shared" si="0"/>
        <v>7.7780769413516207E-2</v>
      </c>
      <c r="M28" s="46">
        <f t="shared" si="1"/>
        <v>6.0314170650714788E-2</v>
      </c>
      <c r="N28" s="46">
        <f t="shared" si="2"/>
        <v>8.8439326176562444E-2</v>
      </c>
      <c r="O28" s="127">
        <f t="shared" si="3"/>
        <v>7.9715818567310748E-2</v>
      </c>
    </row>
    <row r="29" spans="1:15" x14ac:dyDescent="0.25">
      <c r="A29" s="305"/>
      <c r="B29" s="262" t="s">
        <v>51</v>
      </c>
      <c r="C29" s="174" t="s">
        <v>52</v>
      </c>
      <c r="D29" s="95">
        <f t="shared" ref="D29:K29" si="9">D26+D28+D27</f>
        <v>2412.6900000000005</v>
      </c>
      <c r="E29" s="79">
        <f t="shared" si="9"/>
        <v>281.10000000000002</v>
      </c>
      <c r="F29" s="79">
        <f t="shared" si="9"/>
        <v>1446.23</v>
      </c>
      <c r="G29" s="100">
        <f t="shared" si="9"/>
        <v>4140.0200000000004</v>
      </c>
      <c r="H29" s="79">
        <f t="shared" si="9"/>
        <v>31131.370000000006</v>
      </c>
      <c r="I29" s="79">
        <f>I26+I28+I27</f>
        <v>3111.04</v>
      </c>
      <c r="J29" s="79">
        <f>J26+J28+J27</f>
        <v>13570.09</v>
      </c>
      <c r="K29" s="79">
        <f t="shared" si="9"/>
        <v>47812.500000000007</v>
      </c>
      <c r="L29" s="170">
        <f t="shared" si="0"/>
        <v>7.7500283476120715E-2</v>
      </c>
      <c r="M29" s="80">
        <f t="shared" si="1"/>
        <v>9.0355636700267444E-2</v>
      </c>
      <c r="N29" s="80">
        <f t="shared" si="2"/>
        <v>0.10657482743297944</v>
      </c>
      <c r="O29" s="87">
        <f t="shared" si="3"/>
        <v>8.6588653594771234E-2</v>
      </c>
    </row>
    <row r="30" spans="1:15" ht="15.75" thickBot="1" x14ac:dyDescent="0.3">
      <c r="A30" s="306"/>
      <c r="B30" s="311" t="s">
        <v>54</v>
      </c>
      <c r="C30" s="311"/>
      <c r="D30" s="96">
        <f>SUM(D7,D13,D25,D29)</f>
        <v>13970.610000000002</v>
      </c>
      <c r="E30" s="89">
        <f t="shared" ref="E30:K30" si="10">SUM(E7,E13,E25,E29)</f>
        <v>989.88000000000011</v>
      </c>
      <c r="F30" s="89">
        <f>SUM(F7,F13,F25,F29)</f>
        <v>11417.81</v>
      </c>
      <c r="G30" s="101">
        <f t="shared" si="10"/>
        <v>26378.300000000003</v>
      </c>
      <c r="H30" s="89">
        <f t="shared" si="10"/>
        <v>567303.0199999999</v>
      </c>
      <c r="I30" s="89">
        <f>SUM(I7,I13,I25,I29)</f>
        <v>47433.689999999995</v>
      </c>
      <c r="J30" s="89">
        <f>SUM(J7,J13,J25,J29)</f>
        <v>530566.94000000006</v>
      </c>
      <c r="K30" s="89">
        <f t="shared" si="10"/>
        <v>1145303.6499999999</v>
      </c>
      <c r="L30" s="171">
        <f t="shared" si="0"/>
        <v>2.4626362821054619E-2</v>
      </c>
      <c r="M30" s="90">
        <f t="shared" si="1"/>
        <v>2.0868711668858151E-2</v>
      </c>
      <c r="N30" s="90">
        <f t="shared" si="2"/>
        <v>2.1520017813397869E-2</v>
      </c>
      <c r="O30" s="91">
        <f t="shared" si="3"/>
        <v>2.303170866520857E-2</v>
      </c>
    </row>
    <row r="31" spans="1:15" x14ac:dyDescent="0.25">
      <c r="A31" s="60"/>
      <c r="C31" s="60"/>
    </row>
    <row r="32" spans="1:15" ht="15.75" thickBot="1" x14ac:dyDescent="0.3"/>
    <row r="33" spans="1:15" ht="27" customHeight="1" x14ac:dyDescent="0.35">
      <c r="A33" s="346" t="s">
        <v>124</v>
      </c>
      <c r="B33" s="347"/>
      <c r="C33" s="347"/>
      <c r="D33" s="347"/>
      <c r="E33" s="347"/>
      <c r="F33" s="347"/>
      <c r="G33" s="347"/>
      <c r="H33" s="347"/>
      <c r="I33" s="347"/>
      <c r="J33" s="347"/>
      <c r="K33" s="347"/>
      <c r="L33" s="347"/>
      <c r="M33" s="347"/>
      <c r="N33" s="347"/>
      <c r="O33" s="348"/>
    </row>
    <row r="34" spans="1:15" s="32" customFormat="1" ht="32.25" customHeight="1" x14ac:dyDescent="0.25">
      <c r="A34" s="233"/>
      <c r="B34" s="312" t="s">
        <v>140</v>
      </c>
      <c r="C34" s="349"/>
      <c r="D34" s="354" t="s">
        <v>139</v>
      </c>
      <c r="E34" s="355"/>
      <c r="F34" s="355"/>
      <c r="G34" s="356"/>
      <c r="H34" s="354" t="s">
        <v>138</v>
      </c>
      <c r="I34" s="355"/>
      <c r="J34" s="355"/>
      <c r="K34" s="356"/>
      <c r="L34" s="351" t="s">
        <v>137</v>
      </c>
      <c r="M34" s="352"/>
      <c r="N34" s="352"/>
      <c r="O34" s="353"/>
    </row>
    <row r="35" spans="1:15" ht="21" customHeight="1" x14ac:dyDescent="0.25">
      <c r="A35" s="233"/>
      <c r="B35" s="312"/>
      <c r="C35" s="349"/>
      <c r="D35" s="354" t="s">
        <v>89</v>
      </c>
      <c r="E35" s="355"/>
      <c r="F35" s="352" t="s">
        <v>91</v>
      </c>
      <c r="G35" s="349" t="s">
        <v>94</v>
      </c>
      <c r="H35" s="354" t="s">
        <v>89</v>
      </c>
      <c r="I35" s="355"/>
      <c r="J35" s="352" t="s">
        <v>91</v>
      </c>
      <c r="K35" s="349" t="s">
        <v>94</v>
      </c>
      <c r="L35" s="354" t="s">
        <v>89</v>
      </c>
      <c r="M35" s="355"/>
      <c r="N35" s="352" t="s">
        <v>91</v>
      </c>
      <c r="O35" s="319" t="s">
        <v>94</v>
      </c>
    </row>
    <row r="36" spans="1:15" ht="51.75" customHeight="1" thickBot="1" x14ac:dyDescent="0.3">
      <c r="A36" s="192"/>
      <c r="B36" s="313"/>
      <c r="C36" s="350"/>
      <c r="D36" s="212" t="s">
        <v>93</v>
      </c>
      <c r="E36" s="54" t="s">
        <v>90</v>
      </c>
      <c r="F36" s="357"/>
      <c r="G36" s="350"/>
      <c r="H36" s="212" t="s">
        <v>93</v>
      </c>
      <c r="I36" s="54" t="s">
        <v>90</v>
      </c>
      <c r="J36" s="357"/>
      <c r="K36" s="350"/>
      <c r="L36" s="212" t="s">
        <v>93</v>
      </c>
      <c r="M36" s="54" t="s">
        <v>90</v>
      </c>
      <c r="N36" s="357"/>
      <c r="O36" s="320"/>
    </row>
    <row r="37" spans="1:15" x14ac:dyDescent="0.25">
      <c r="A37" s="304" t="s">
        <v>54</v>
      </c>
      <c r="B37" s="114" t="s">
        <v>45</v>
      </c>
      <c r="C37" s="115" t="s">
        <v>23</v>
      </c>
      <c r="D37" s="116">
        <v>368.19</v>
      </c>
      <c r="E37" s="117">
        <v>0.61999999999999988</v>
      </c>
      <c r="F37" s="117">
        <v>306.11</v>
      </c>
      <c r="G37" s="118">
        <f>SUM(D37:F37)</f>
        <v>674.92000000000007</v>
      </c>
      <c r="H37" s="117">
        <v>147538.42000000001</v>
      </c>
      <c r="I37" s="117">
        <v>5575.39</v>
      </c>
      <c r="J37" s="118">
        <v>159143.24</v>
      </c>
      <c r="K37" s="117">
        <f>SUM(H37:J37)</f>
        <v>312257.05000000005</v>
      </c>
      <c r="L37" s="165">
        <f>D37/H37</f>
        <v>2.4955533616260765E-3</v>
      </c>
      <c r="M37" s="120">
        <f>E37/I37</f>
        <v>1.1120298310970172E-4</v>
      </c>
      <c r="N37" s="120">
        <f>F37/J37</f>
        <v>1.9234872935853262E-3</v>
      </c>
      <c r="O37" s="122">
        <f>G37/K37</f>
        <v>2.1614243777682519E-3</v>
      </c>
    </row>
    <row r="38" spans="1:15" x14ac:dyDescent="0.25">
      <c r="A38" s="305"/>
      <c r="B38" s="123" t="s">
        <v>44</v>
      </c>
      <c r="C38" s="45" t="s">
        <v>21</v>
      </c>
      <c r="D38" s="43">
        <v>63.669999999999995</v>
      </c>
      <c r="E38" s="42">
        <v>2.38</v>
      </c>
      <c r="F38" s="42">
        <v>151.91999999999999</v>
      </c>
      <c r="G38" s="124">
        <f>SUM(D38:F38)</f>
        <v>217.96999999999997</v>
      </c>
      <c r="H38" s="42">
        <v>57250.530000000006</v>
      </c>
      <c r="I38" s="42">
        <v>4521.5099999999993</v>
      </c>
      <c r="J38" s="124">
        <v>63449.109999999993</v>
      </c>
      <c r="K38" s="42">
        <f>SUM(H38:J38)</f>
        <v>125221.15</v>
      </c>
      <c r="L38" s="166">
        <f t="shared" ref="L38:L62" si="11">D38/H38</f>
        <v>1.112129442295119E-3</v>
      </c>
      <c r="M38" s="46">
        <f t="shared" ref="M38:M62" si="12">E38/I38</f>
        <v>5.2637282677689542E-4</v>
      </c>
      <c r="N38" s="46">
        <f t="shared" ref="N38:N62" si="13">F38/J38</f>
        <v>2.3943598263238049E-3</v>
      </c>
      <c r="O38" s="127">
        <f t="shared" ref="O38:O62" si="14">G38/K38</f>
        <v>1.7406803882570954E-3</v>
      </c>
    </row>
    <row r="39" spans="1:15" x14ac:dyDescent="0.25">
      <c r="A39" s="305"/>
      <c r="B39" s="259" t="s">
        <v>48</v>
      </c>
      <c r="C39" s="69" t="s">
        <v>87</v>
      </c>
      <c r="D39" s="92">
        <f t="shared" ref="D39:I39" si="15">D38+D37</f>
        <v>431.86</v>
      </c>
      <c r="E39" s="70">
        <f t="shared" si="15"/>
        <v>3</v>
      </c>
      <c r="F39" s="70">
        <f t="shared" si="15"/>
        <v>458.03</v>
      </c>
      <c r="G39" s="97">
        <f t="shared" si="15"/>
        <v>892.8900000000001</v>
      </c>
      <c r="H39" s="70">
        <f t="shared" si="15"/>
        <v>204788.95</v>
      </c>
      <c r="I39" s="70">
        <f t="shared" si="15"/>
        <v>10096.9</v>
      </c>
      <c r="J39" s="97">
        <f>SUM(J37:J38)</f>
        <v>222592.34999999998</v>
      </c>
      <c r="K39" s="70">
        <f>K38+K37</f>
        <v>437478.20000000007</v>
      </c>
      <c r="L39" s="167">
        <f t="shared" si="11"/>
        <v>2.108805186998615E-3</v>
      </c>
      <c r="M39" s="71">
        <f t="shared" si="12"/>
        <v>2.9712089849359707E-4</v>
      </c>
      <c r="N39" s="71">
        <f t="shared" si="13"/>
        <v>2.0577077334418725E-3</v>
      </c>
      <c r="O39" s="82">
        <f t="shared" si="14"/>
        <v>2.0409931283433096E-3</v>
      </c>
    </row>
    <row r="40" spans="1:15" x14ac:dyDescent="0.25">
      <c r="A40" s="305"/>
      <c r="B40" s="123" t="s">
        <v>43</v>
      </c>
      <c r="C40" s="45" t="s">
        <v>19</v>
      </c>
      <c r="D40" s="43">
        <v>76.95</v>
      </c>
      <c r="E40" s="42">
        <v>2.84</v>
      </c>
      <c r="F40" s="42">
        <v>65.150000000000006</v>
      </c>
      <c r="G40" s="124">
        <f>SUM(D40:F40)</f>
        <v>144.94</v>
      </c>
      <c r="H40" s="42">
        <v>33513.229999999996</v>
      </c>
      <c r="I40" s="42">
        <v>10994.790000000005</v>
      </c>
      <c r="J40" s="124">
        <v>64112.880000000005</v>
      </c>
      <c r="K40" s="42">
        <f>SUM(H40:J40)</f>
        <v>108620.90000000001</v>
      </c>
      <c r="L40" s="166">
        <f t="shared" si="11"/>
        <v>2.2961081340115534E-3</v>
      </c>
      <c r="M40" s="46">
        <f t="shared" si="12"/>
        <v>2.5830416042507394E-4</v>
      </c>
      <c r="N40" s="46">
        <f t="shared" si="13"/>
        <v>1.0161764687532365E-3</v>
      </c>
      <c r="O40" s="127">
        <f t="shared" si="14"/>
        <v>1.3343656699585438E-3</v>
      </c>
    </row>
    <row r="41" spans="1:15" x14ac:dyDescent="0.25">
      <c r="A41" s="305"/>
      <c r="B41" s="123" t="s">
        <v>42</v>
      </c>
      <c r="C41" s="45" t="s">
        <v>18</v>
      </c>
      <c r="D41" s="43">
        <v>321.85000000000008</v>
      </c>
      <c r="E41" s="42">
        <v>1.27</v>
      </c>
      <c r="F41" s="42">
        <v>139.87</v>
      </c>
      <c r="G41" s="124">
        <f>SUM(D41:F41)</f>
        <v>462.99000000000007</v>
      </c>
      <c r="H41" s="42">
        <v>27054.699999999986</v>
      </c>
      <c r="I41" s="42">
        <v>1035.45</v>
      </c>
      <c r="J41" s="124">
        <v>19261.540000000012</v>
      </c>
      <c r="K41" s="42">
        <f>SUM(H41:J41)</f>
        <v>47351.69</v>
      </c>
      <c r="L41" s="166">
        <f t="shared" si="11"/>
        <v>1.1896269409751364E-2</v>
      </c>
      <c r="M41" s="46">
        <f t="shared" si="12"/>
        <v>1.2265198705876672E-3</v>
      </c>
      <c r="N41" s="46">
        <f t="shared" si="13"/>
        <v>7.2616208257491313E-3</v>
      </c>
      <c r="O41" s="127">
        <f t="shared" si="14"/>
        <v>9.777686920994795E-3</v>
      </c>
    </row>
    <row r="42" spans="1:15" x14ac:dyDescent="0.25">
      <c r="A42" s="305"/>
      <c r="B42" s="123" t="s">
        <v>41</v>
      </c>
      <c r="C42" s="45" t="s">
        <v>17</v>
      </c>
      <c r="D42" s="43">
        <v>244.49</v>
      </c>
      <c r="E42" s="42">
        <v>11.350000000000001</v>
      </c>
      <c r="F42" s="42">
        <v>320.06</v>
      </c>
      <c r="G42" s="124">
        <f>SUM(D42:F42)</f>
        <v>575.9</v>
      </c>
      <c r="H42" s="42">
        <v>27946.299999999996</v>
      </c>
      <c r="I42" s="42">
        <v>2732.89</v>
      </c>
      <c r="J42" s="124">
        <v>26843.05000000001</v>
      </c>
      <c r="K42" s="42">
        <f>SUM(H42:J42)</f>
        <v>57522.240000000005</v>
      </c>
      <c r="L42" s="166">
        <f t="shared" si="11"/>
        <v>8.7485642106468493E-3</v>
      </c>
      <c r="M42" s="46">
        <f t="shared" si="12"/>
        <v>4.1531126390012049E-3</v>
      </c>
      <c r="N42" s="46">
        <f t="shared" si="13"/>
        <v>1.1923384265200858E-2</v>
      </c>
      <c r="O42" s="127">
        <f t="shared" si="14"/>
        <v>1.0011779791607557E-2</v>
      </c>
    </row>
    <row r="43" spans="1:15" x14ac:dyDescent="0.25">
      <c r="A43" s="305"/>
      <c r="B43" s="123" t="s">
        <v>40</v>
      </c>
      <c r="C43" s="45" t="s">
        <v>15</v>
      </c>
      <c r="D43" s="43">
        <v>818.41999999999985</v>
      </c>
      <c r="E43" s="42">
        <v>77.650000000000006</v>
      </c>
      <c r="F43" s="42">
        <v>766.34</v>
      </c>
      <c r="G43" s="124">
        <f>SUM(D43:F43)</f>
        <v>1662.4099999999999</v>
      </c>
      <c r="H43" s="42">
        <v>67630.100000000006</v>
      </c>
      <c r="I43" s="42">
        <v>4301.920000000001</v>
      </c>
      <c r="J43" s="124">
        <v>59336.780000000021</v>
      </c>
      <c r="K43" s="42">
        <f>SUM(H43:J43)</f>
        <v>131268.80000000002</v>
      </c>
      <c r="L43" s="166">
        <f t="shared" si="11"/>
        <v>1.2101416381167554E-2</v>
      </c>
      <c r="M43" s="46">
        <f t="shared" si="12"/>
        <v>1.8050079964295009E-2</v>
      </c>
      <c r="N43" s="46">
        <f t="shared" si="13"/>
        <v>1.2915092460359321E-2</v>
      </c>
      <c r="O43" s="127">
        <f t="shared" si="14"/>
        <v>1.2664166961227645E-2</v>
      </c>
    </row>
    <row r="44" spans="1:15" x14ac:dyDescent="0.25">
      <c r="A44" s="305"/>
      <c r="B44" s="123" t="s">
        <v>37</v>
      </c>
      <c r="C44" s="45" t="s">
        <v>12</v>
      </c>
      <c r="D44" s="43">
        <v>501.98999999999995</v>
      </c>
      <c r="E44" s="42">
        <v>10.780000000000001</v>
      </c>
      <c r="F44" s="42">
        <v>566.54999999999995</v>
      </c>
      <c r="G44" s="124">
        <f>SUM(D44:F44)</f>
        <v>1079.32</v>
      </c>
      <c r="H44" s="42">
        <v>25299.270000000004</v>
      </c>
      <c r="I44" s="42">
        <v>3419.8199999999997</v>
      </c>
      <c r="J44" s="124">
        <v>32418.470000000008</v>
      </c>
      <c r="K44" s="42">
        <f>SUM(H44:J44)</f>
        <v>61137.560000000012</v>
      </c>
      <c r="L44" s="166">
        <f t="shared" si="11"/>
        <v>1.9842074494639563E-2</v>
      </c>
      <c r="M44" s="46">
        <f t="shared" si="12"/>
        <v>3.1522126895567608E-3</v>
      </c>
      <c r="N44" s="46">
        <f t="shared" si="13"/>
        <v>1.7476148627618756E-2</v>
      </c>
      <c r="O44" s="127">
        <f t="shared" si="14"/>
        <v>1.7653959366386224E-2</v>
      </c>
    </row>
    <row r="45" spans="1:15" x14ac:dyDescent="0.25">
      <c r="A45" s="305"/>
      <c r="B45" s="260" t="s">
        <v>49</v>
      </c>
      <c r="C45" s="72" t="s">
        <v>88</v>
      </c>
      <c r="D45" s="93">
        <f t="shared" ref="D45:K45" si="16">D44+D43+D42+D41+D40</f>
        <v>1963.7</v>
      </c>
      <c r="E45" s="73">
        <f t="shared" si="16"/>
        <v>103.89</v>
      </c>
      <c r="F45" s="73">
        <f t="shared" si="16"/>
        <v>1857.9699999999998</v>
      </c>
      <c r="G45" s="98">
        <f t="shared" si="16"/>
        <v>3925.56</v>
      </c>
      <c r="H45" s="73">
        <f t="shared" si="16"/>
        <v>181443.59999999998</v>
      </c>
      <c r="I45" s="73">
        <f t="shared" si="16"/>
        <v>22484.870000000006</v>
      </c>
      <c r="J45" s="98">
        <f>SUM(J40:J44)</f>
        <v>201972.72000000006</v>
      </c>
      <c r="K45" s="73">
        <f t="shared" si="16"/>
        <v>405901.19000000006</v>
      </c>
      <c r="L45" s="168">
        <f t="shared" si="11"/>
        <v>1.0822646816972328E-2</v>
      </c>
      <c r="M45" s="74">
        <f t="shared" si="12"/>
        <v>4.6204403227592585E-3</v>
      </c>
      <c r="N45" s="74">
        <f t="shared" si="13"/>
        <v>9.199113622869461E-3</v>
      </c>
      <c r="O45" s="84">
        <f t="shared" si="14"/>
        <v>9.6712207224620341E-3</v>
      </c>
    </row>
    <row r="46" spans="1:15" x14ac:dyDescent="0.25">
      <c r="A46" s="305"/>
      <c r="B46" s="123" t="s">
        <v>38</v>
      </c>
      <c r="C46" s="45" t="s">
        <v>13</v>
      </c>
      <c r="D46" s="43">
        <v>906.92000000000007</v>
      </c>
      <c r="E46" s="42">
        <v>5.1199999999999983</v>
      </c>
      <c r="F46" s="42">
        <v>490.66</v>
      </c>
      <c r="G46" s="124">
        <f>SUM(D46:F46)</f>
        <v>1402.7</v>
      </c>
      <c r="H46" s="42">
        <v>20891.530000000006</v>
      </c>
      <c r="I46" s="42">
        <v>214.45000000000002</v>
      </c>
      <c r="J46" s="124">
        <v>16644.710000000003</v>
      </c>
      <c r="K46" s="42">
        <f>SUM(H46:J46)</f>
        <v>37750.69000000001</v>
      </c>
      <c r="L46" s="166">
        <f t="shared" si="11"/>
        <v>4.3410894271506198E-2</v>
      </c>
      <c r="M46" s="46">
        <f t="shared" si="12"/>
        <v>2.3875029144322678E-2</v>
      </c>
      <c r="N46" s="46">
        <f t="shared" si="13"/>
        <v>2.9478434890124246E-2</v>
      </c>
      <c r="O46" s="127">
        <f t="shared" si="14"/>
        <v>3.715693673413651E-2</v>
      </c>
    </row>
    <row r="47" spans="1:15" x14ac:dyDescent="0.25">
      <c r="A47" s="305"/>
      <c r="B47" s="123" t="s">
        <v>39</v>
      </c>
      <c r="C47" s="45" t="s">
        <v>14</v>
      </c>
      <c r="D47" s="43">
        <v>162.03000000000003</v>
      </c>
      <c r="E47" s="42">
        <v>52.670000000000016</v>
      </c>
      <c r="F47" s="42">
        <v>229.15</v>
      </c>
      <c r="G47" s="124">
        <f>SUM(D47:F47)</f>
        <v>443.85</v>
      </c>
      <c r="H47" s="42">
        <v>17657.740000000002</v>
      </c>
      <c r="I47" s="42">
        <v>256.78999999999996</v>
      </c>
      <c r="J47" s="124">
        <v>3564.0599999999986</v>
      </c>
      <c r="K47" s="42">
        <f>SUM(H47:J47)</f>
        <v>21478.59</v>
      </c>
      <c r="L47" s="166">
        <f t="shared" si="11"/>
        <v>9.1761459847069897E-3</v>
      </c>
      <c r="M47" s="46">
        <f t="shared" si="12"/>
        <v>0.20510923322559299</v>
      </c>
      <c r="N47" s="46">
        <f t="shared" si="13"/>
        <v>6.4294652727507423E-2</v>
      </c>
      <c r="O47" s="127">
        <f t="shared" si="14"/>
        <v>2.0664764307154242E-2</v>
      </c>
    </row>
    <row r="48" spans="1:15" x14ac:dyDescent="0.25">
      <c r="A48" s="305"/>
      <c r="B48" s="123" t="s">
        <v>26</v>
      </c>
      <c r="C48" s="45" t="s">
        <v>1</v>
      </c>
      <c r="D48" s="43">
        <v>328.74000000000007</v>
      </c>
      <c r="E48" s="42">
        <v>108.76</v>
      </c>
      <c r="F48" s="42">
        <v>523.41</v>
      </c>
      <c r="G48" s="124">
        <f>SUM(D48:F48)</f>
        <v>960.91000000000008</v>
      </c>
      <c r="H48" s="42">
        <v>21235.660000000003</v>
      </c>
      <c r="I48" s="42">
        <v>2251.4600000000009</v>
      </c>
      <c r="J48" s="124">
        <v>11066.080000000005</v>
      </c>
      <c r="K48" s="42">
        <f>SUM(H48:J48)</f>
        <v>34553.200000000012</v>
      </c>
      <c r="L48" s="166">
        <f t="shared" si="11"/>
        <v>1.5480564296094399E-2</v>
      </c>
      <c r="M48" s="46">
        <f t="shared" si="12"/>
        <v>4.8306432270615492E-2</v>
      </c>
      <c r="N48" s="46">
        <f t="shared" si="13"/>
        <v>4.7298591732573746E-2</v>
      </c>
      <c r="O48" s="127">
        <f t="shared" si="14"/>
        <v>2.7809580588773246E-2</v>
      </c>
    </row>
    <row r="49" spans="1:16" ht="15" customHeight="1" x14ac:dyDescent="0.25">
      <c r="A49" s="305"/>
      <c r="B49" s="123" t="s">
        <v>25</v>
      </c>
      <c r="C49" s="45" t="s">
        <v>0</v>
      </c>
      <c r="D49" s="43">
        <v>3475.3000000000025</v>
      </c>
      <c r="E49" s="42">
        <v>31.32</v>
      </c>
      <c r="F49" s="42">
        <v>2466.91</v>
      </c>
      <c r="G49" s="124">
        <f>SUM(D49:F49)</f>
        <v>5973.5300000000025</v>
      </c>
      <c r="H49" s="42">
        <v>24278.029999999992</v>
      </c>
      <c r="I49" s="42">
        <v>2003.2699999999998</v>
      </c>
      <c r="J49" s="124">
        <v>18664.580000000013</v>
      </c>
      <c r="K49" s="42">
        <f>SUM(H49:J49)</f>
        <v>44945.880000000005</v>
      </c>
      <c r="L49" s="166">
        <f t="shared" si="11"/>
        <v>0.14314588127619926</v>
      </c>
      <c r="M49" s="46">
        <f t="shared" si="12"/>
        <v>1.5634437694369709E-2</v>
      </c>
      <c r="N49" s="46">
        <f t="shared" si="13"/>
        <v>0.13217066764963359</v>
      </c>
      <c r="O49" s="127">
        <f t="shared" si="14"/>
        <v>0.13290495146607434</v>
      </c>
    </row>
    <row r="50" spans="1:16" x14ac:dyDescent="0.25">
      <c r="A50" s="305"/>
      <c r="B50" s="123" t="s">
        <v>27</v>
      </c>
      <c r="C50" s="45" t="s">
        <v>2</v>
      </c>
      <c r="D50" s="43">
        <v>676.6099999999999</v>
      </c>
      <c r="E50" s="42">
        <v>15.670000000000002</v>
      </c>
      <c r="F50" s="42">
        <v>522.96</v>
      </c>
      <c r="G50" s="124">
        <f t="shared" ref="G50:G60" si="17">SUM(D50:F50)</f>
        <v>1215.2399999999998</v>
      </c>
      <c r="H50" s="42">
        <v>9363.2000000000025</v>
      </c>
      <c r="I50" s="42">
        <v>1629.5300000000002</v>
      </c>
      <c r="J50" s="124">
        <v>8183.1200000000026</v>
      </c>
      <c r="K50" s="42">
        <f t="shared" ref="K50:K60" si="18">SUM(H50:J50)</f>
        <v>19175.850000000006</v>
      </c>
      <c r="L50" s="166">
        <f t="shared" si="11"/>
        <v>7.2262687969924785E-2</v>
      </c>
      <c r="M50" s="46">
        <f t="shared" si="12"/>
        <v>9.6162697219443639E-3</v>
      </c>
      <c r="N50" s="46">
        <f t="shared" si="13"/>
        <v>6.3907164993303275E-2</v>
      </c>
      <c r="O50" s="127">
        <f t="shared" si="14"/>
        <v>6.3373461932587055E-2</v>
      </c>
    </row>
    <row r="51" spans="1:16" x14ac:dyDescent="0.25">
      <c r="A51" s="305"/>
      <c r="B51" s="123" t="s">
        <v>36</v>
      </c>
      <c r="C51" s="45" t="s">
        <v>11</v>
      </c>
      <c r="D51" s="43">
        <v>2372.2100000000014</v>
      </c>
      <c r="E51" s="42">
        <v>238.19000000000003</v>
      </c>
      <c r="F51" s="42">
        <v>1455.61</v>
      </c>
      <c r="G51" s="124">
        <f>SUM(D51:F51)</f>
        <v>4066.0100000000011</v>
      </c>
      <c r="H51" s="42">
        <v>39053.700000000004</v>
      </c>
      <c r="I51" s="42">
        <v>4403.2599999999993</v>
      </c>
      <c r="J51" s="124">
        <v>18875.540000000005</v>
      </c>
      <c r="K51" s="42">
        <f>SUM(H51:J51)</f>
        <v>62332.500000000015</v>
      </c>
      <c r="L51" s="166">
        <f t="shared" si="11"/>
        <v>6.0742260016336508E-2</v>
      </c>
      <c r="M51" s="46">
        <f t="shared" si="12"/>
        <v>5.409401216371508E-2</v>
      </c>
      <c r="N51" s="46">
        <f t="shared" si="13"/>
        <v>7.7116204357597168E-2</v>
      </c>
      <c r="O51" s="127">
        <f t="shared" si="14"/>
        <v>6.5230979023783747E-2</v>
      </c>
    </row>
    <row r="52" spans="1:16" x14ac:dyDescent="0.25">
      <c r="A52" s="305"/>
      <c r="B52" s="123" t="s">
        <v>28</v>
      </c>
      <c r="C52" s="45" t="s">
        <v>3</v>
      </c>
      <c r="D52" s="43">
        <v>525.95999999999992</v>
      </c>
      <c r="E52" s="42">
        <v>67.990000000000023</v>
      </c>
      <c r="F52" s="42">
        <v>656.78</v>
      </c>
      <c r="G52" s="124">
        <f t="shared" si="17"/>
        <v>1250.73</v>
      </c>
      <c r="H52" s="42">
        <v>16607.55</v>
      </c>
      <c r="I52" s="42">
        <v>1552.5299999999997</v>
      </c>
      <c r="J52" s="124">
        <v>14735.900000000009</v>
      </c>
      <c r="K52" s="42">
        <f t="shared" si="18"/>
        <v>32895.98000000001</v>
      </c>
      <c r="L52" s="166">
        <f t="shared" si="11"/>
        <v>3.1669933253249273E-2</v>
      </c>
      <c r="M52" s="46">
        <f t="shared" si="12"/>
        <v>4.379303459514472E-2</v>
      </c>
      <c r="N52" s="46">
        <f t="shared" si="13"/>
        <v>4.4570063586207805E-2</v>
      </c>
      <c r="O52" s="127">
        <f t="shared" si="14"/>
        <v>3.802075511962251E-2</v>
      </c>
    </row>
    <row r="53" spans="1:16" x14ac:dyDescent="0.25">
      <c r="A53" s="305"/>
      <c r="B53" s="123" t="s">
        <v>29</v>
      </c>
      <c r="C53" s="45" t="s">
        <v>4</v>
      </c>
      <c r="D53" s="43">
        <v>787.16</v>
      </c>
      <c r="E53" s="42">
        <v>32.19</v>
      </c>
      <c r="F53" s="42">
        <v>444.65</v>
      </c>
      <c r="G53" s="124">
        <f t="shared" si="17"/>
        <v>1264</v>
      </c>
      <c r="H53" s="42">
        <v>11515.609999999999</v>
      </c>
      <c r="I53" s="42">
        <v>757.32000000000016</v>
      </c>
      <c r="J53" s="124">
        <v>7385.6500000000015</v>
      </c>
      <c r="K53" s="42">
        <f t="shared" si="18"/>
        <v>19658.580000000002</v>
      </c>
      <c r="L53" s="166">
        <f t="shared" si="11"/>
        <v>6.8355909934428138E-2</v>
      </c>
      <c r="M53" s="46">
        <f t="shared" si="12"/>
        <v>4.2505149738551726E-2</v>
      </c>
      <c r="N53" s="46">
        <f t="shared" si="13"/>
        <v>6.0204585919993489E-2</v>
      </c>
      <c r="O53" s="127">
        <f t="shared" si="14"/>
        <v>6.4297624752143845E-2</v>
      </c>
    </row>
    <row r="54" spans="1:16" x14ac:dyDescent="0.25">
      <c r="A54" s="305"/>
      <c r="B54" s="123" t="s">
        <v>32</v>
      </c>
      <c r="C54" s="45" t="s">
        <v>7</v>
      </c>
      <c r="D54" s="43">
        <v>47.26</v>
      </c>
      <c r="E54" s="42">
        <v>5.4300000000000006</v>
      </c>
      <c r="F54" s="42">
        <v>81.44</v>
      </c>
      <c r="G54" s="124">
        <f>SUM(D54:F54)</f>
        <v>134.13</v>
      </c>
      <c r="H54" s="42">
        <v>11997.980000000003</v>
      </c>
      <c r="I54" s="42">
        <v>4269.2600000000029</v>
      </c>
      <c r="J54" s="124">
        <v>7569.9200000000019</v>
      </c>
      <c r="K54" s="42">
        <f>SUM(H54:J54)</f>
        <v>23837.160000000007</v>
      </c>
      <c r="L54" s="166">
        <f t="shared" si="11"/>
        <v>3.9389963977269496E-3</v>
      </c>
      <c r="M54" s="46">
        <f t="shared" si="12"/>
        <v>1.2718831835025267E-3</v>
      </c>
      <c r="N54" s="46">
        <f t="shared" si="13"/>
        <v>1.0758369969563744E-2</v>
      </c>
      <c r="O54" s="127">
        <f t="shared" si="14"/>
        <v>5.6269287113062108E-3</v>
      </c>
    </row>
    <row r="55" spans="1:16" x14ac:dyDescent="0.25">
      <c r="A55" s="305"/>
      <c r="B55" s="123" t="s">
        <v>31</v>
      </c>
      <c r="C55" s="45" t="s">
        <v>6</v>
      </c>
      <c r="D55" s="43">
        <v>492.44</v>
      </c>
      <c r="E55" s="42">
        <v>13.91</v>
      </c>
      <c r="F55" s="42">
        <v>619.76</v>
      </c>
      <c r="G55" s="124">
        <f>SUM(D55:F55)</f>
        <v>1126.1100000000001</v>
      </c>
      <c r="H55" s="42">
        <v>21027.61</v>
      </c>
      <c r="I55" s="42">
        <v>1339.1399999999999</v>
      </c>
      <c r="J55" s="124">
        <v>9820.3700000000026</v>
      </c>
      <c r="K55" s="42">
        <f>SUM(H55:J55)</f>
        <v>32187.120000000003</v>
      </c>
      <c r="L55" s="166">
        <f t="shared" si="11"/>
        <v>2.341873375053085E-2</v>
      </c>
      <c r="M55" s="46">
        <f t="shared" si="12"/>
        <v>1.038726346759861E-2</v>
      </c>
      <c r="N55" s="46">
        <f t="shared" si="13"/>
        <v>6.3109638435211696E-2</v>
      </c>
      <c r="O55" s="127">
        <f t="shared" si="14"/>
        <v>3.4986354790363348E-2</v>
      </c>
    </row>
    <row r="56" spans="1:16" x14ac:dyDescent="0.25">
      <c r="A56" s="305"/>
      <c r="B56" s="123" t="s">
        <v>30</v>
      </c>
      <c r="C56" s="45" t="s">
        <v>5</v>
      </c>
      <c r="D56" s="43">
        <v>269.24</v>
      </c>
      <c r="E56" s="42">
        <v>62.580000000000005</v>
      </c>
      <c r="F56" s="42">
        <v>451.32</v>
      </c>
      <c r="G56" s="124">
        <f t="shared" si="17"/>
        <v>783.14</v>
      </c>
      <c r="H56" s="42">
        <v>13253.079999999998</v>
      </c>
      <c r="I56" s="42">
        <v>364.17000000000007</v>
      </c>
      <c r="J56" s="124">
        <v>9638.8300000000054</v>
      </c>
      <c r="K56" s="42">
        <f t="shared" si="18"/>
        <v>23256.080000000002</v>
      </c>
      <c r="L56" s="166">
        <f t="shared" si="11"/>
        <v>2.0315277656212747E-2</v>
      </c>
      <c r="M56" s="46">
        <f t="shared" si="12"/>
        <v>0.17184282066068043</v>
      </c>
      <c r="N56" s="46">
        <f t="shared" si="13"/>
        <v>4.6823110273757268E-2</v>
      </c>
      <c r="O56" s="127">
        <f t="shared" si="14"/>
        <v>3.3674634762178315E-2</v>
      </c>
    </row>
    <row r="57" spans="1:16" x14ac:dyDescent="0.25">
      <c r="A57" s="305"/>
      <c r="B57" s="261" t="s">
        <v>50</v>
      </c>
      <c r="C57" s="75" t="s">
        <v>55</v>
      </c>
      <c r="D57" s="94">
        <f t="shared" ref="D57:K57" si="19">D49+D48+D50+D52+D53+D56+D55+D54+D51+D46+D47</f>
        <v>10043.870000000004</v>
      </c>
      <c r="E57" s="76">
        <f t="shared" si="19"/>
        <v>633.83000000000015</v>
      </c>
      <c r="F57" s="76">
        <f t="shared" si="19"/>
        <v>7942.6499999999978</v>
      </c>
      <c r="G57" s="99">
        <f t="shared" si="19"/>
        <v>18620.350000000002</v>
      </c>
      <c r="H57" s="76">
        <f t="shared" si="19"/>
        <v>206881.69</v>
      </c>
      <c r="I57" s="76">
        <f t="shared" si="19"/>
        <v>19041.180000000004</v>
      </c>
      <c r="J57" s="99">
        <f>SUM(J46:J56)</f>
        <v>126148.76000000005</v>
      </c>
      <c r="K57" s="76">
        <f t="shared" si="19"/>
        <v>352071.63000000012</v>
      </c>
      <c r="L57" s="169">
        <f t="shared" si="11"/>
        <v>4.8548859012124294E-2</v>
      </c>
      <c r="M57" s="77">
        <f t="shared" si="12"/>
        <v>3.3287327781156423E-2</v>
      </c>
      <c r="N57" s="77">
        <f t="shared" si="13"/>
        <v>6.2962568954304382E-2</v>
      </c>
      <c r="O57" s="86">
        <f t="shared" si="14"/>
        <v>5.2887959191713331E-2</v>
      </c>
    </row>
    <row r="58" spans="1:16" x14ac:dyDescent="0.25">
      <c r="A58" s="305"/>
      <c r="B58" s="123" t="s">
        <v>35</v>
      </c>
      <c r="C58" s="45" t="s">
        <v>10</v>
      </c>
      <c r="D58" s="43">
        <v>621.9000000000002</v>
      </c>
      <c r="E58" s="42">
        <v>41.430000000000007</v>
      </c>
      <c r="F58" s="42">
        <v>439.63</v>
      </c>
      <c r="G58" s="124">
        <f>SUM(D58:F58)</f>
        <v>1102.96</v>
      </c>
      <c r="H58" s="42">
        <v>9403.4600000000009</v>
      </c>
      <c r="I58" s="42">
        <v>1336.1499999999996</v>
      </c>
      <c r="J58" s="124">
        <v>5603.29</v>
      </c>
      <c r="K58" s="42">
        <f>SUM(H58:J58)</f>
        <v>16342.900000000001</v>
      </c>
      <c r="L58" s="166">
        <f t="shared" si="11"/>
        <v>6.6135231074519393E-2</v>
      </c>
      <c r="M58" s="46">
        <f t="shared" si="12"/>
        <v>3.1006997717322172E-2</v>
      </c>
      <c r="N58" s="46">
        <f t="shared" si="13"/>
        <v>7.8459262326240481E-2</v>
      </c>
      <c r="O58" s="127">
        <f t="shared" si="14"/>
        <v>6.7488634208127077E-2</v>
      </c>
    </row>
    <row r="59" spans="1:16" x14ac:dyDescent="0.25">
      <c r="A59" s="305"/>
      <c r="B59" s="123" t="s">
        <v>33</v>
      </c>
      <c r="C59" s="45" t="s">
        <v>8</v>
      </c>
      <c r="D59" s="43">
        <v>713.09</v>
      </c>
      <c r="E59" s="42">
        <v>201.13999999999996</v>
      </c>
      <c r="F59" s="42">
        <v>561.55999999999995</v>
      </c>
      <c r="G59" s="124">
        <f t="shared" si="17"/>
        <v>1475.79</v>
      </c>
      <c r="H59" s="42">
        <v>7466.630000000001</v>
      </c>
      <c r="I59" s="42">
        <v>1046.8800000000001</v>
      </c>
      <c r="J59" s="124">
        <v>2880.3199999999983</v>
      </c>
      <c r="K59" s="42">
        <f t="shared" si="18"/>
        <v>11393.83</v>
      </c>
      <c r="L59" s="166">
        <f t="shared" si="11"/>
        <v>9.5503593990863334E-2</v>
      </c>
      <c r="M59" s="46">
        <f t="shared" si="12"/>
        <v>0.1921328136940241</v>
      </c>
      <c r="N59" s="46">
        <f t="shared" si="13"/>
        <v>0.1949644483946229</v>
      </c>
      <c r="O59" s="127">
        <f t="shared" si="14"/>
        <v>0.12952536592173133</v>
      </c>
    </row>
    <row r="60" spans="1:16" x14ac:dyDescent="0.25">
      <c r="A60" s="305"/>
      <c r="B60" s="123" t="s">
        <v>34</v>
      </c>
      <c r="C60" s="45" t="s">
        <v>9</v>
      </c>
      <c r="D60" s="43">
        <v>1220.7799999999995</v>
      </c>
      <c r="E60" s="42">
        <v>52.090000000000011</v>
      </c>
      <c r="F60" s="42">
        <v>468.93</v>
      </c>
      <c r="G60" s="124">
        <f t="shared" si="17"/>
        <v>1741.7999999999995</v>
      </c>
      <c r="H60" s="42">
        <v>15607.650000000001</v>
      </c>
      <c r="I60" s="42">
        <v>857.53</v>
      </c>
      <c r="J60" s="124">
        <v>5312.4499999999989</v>
      </c>
      <c r="K60" s="42">
        <f t="shared" si="18"/>
        <v>21777.629999999997</v>
      </c>
      <c r="L60" s="166">
        <f t="shared" si="11"/>
        <v>7.8216771903521637E-2</v>
      </c>
      <c r="M60" s="46">
        <f t="shared" si="12"/>
        <v>6.0744230522547328E-2</v>
      </c>
      <c r="N60" s="46">
        <f t="shared" si="13"/>
        <v>8.8270007247127052E-2</v>
      </c>
      <c r="O60" s="127">
        <f t="shared" si="14"/>
        <v>7.9981154974163846E-2</v>
      </c>
    </row>
    <row r="61" spans="1:16" x14ac:dyDescent="0.25">
      <c r="A61" s="305"/>
      <c r="B61" s="262" t="s">
        <v>51</v>
      </c>
      <c r="C61" s="174" t="s">
        <v>52</v>
      </c>
      <c r="D61" s="95">
        <f>D58+D60+D59</f>
        <v>2555.77</v>
      </c>
      <c r="E61" s="79">
        <f t="shared" ref="E61:K61" si="20">E58+E60+E59</f>
        <v>294.65999999999997</v>
      </c>
      <c r="F61" s="79">
        <f>F58+F60+F59</f>
        <v>1470.12</v>
      </c>
      <c r="G61" s="100">
        <f>G58+G60+G59</f>
        <v>4320.5499999999993</v>
      </c>
      <c r="H61" s="79">
        <f t="shared" si="20"/>
        <v>32477.74</v>
      </c>
      <c r="I61" s="79">
        <f t="shared" si="20"/>
        <v>3240.5599999999995</v>
      </c>
      <c r="J61" s="100">
        <f>SUM(J58:J60)</f>
        <v>13796.059999999998</v>
      </c>
      <c r="K61" s="79">
        <f t="shared" si="20"/>
        <v>49514.36</v>
      </c>
      <c r="L61" s="170">
        <f t="shared" si="11"/>
        <v>7.8692975558028358E-2</v>
      </c>
      <c r="M61" s="80">
        <f t="shared" si="12"/>
        <v>9.0928728367936404E-2</v>
      </c>
      <c r="N61" s="80">
        <f t="shared" si="13"/>
        <v>0.10656085867994196</v>
      </c>
      <c r="O61" s="87">
        <f t="shared" si="14"/>
        <v>8.7258524597712647E-2</v>
      </c>
    </row>
    <row r="62" spans="1:16" ht="15.75" thickBot="1" x14ac:dyDescent="0.3">
      <c r="A62" s="306"/>
      <c r="B62" s="311" t="s">
        <v>54</v>
      </c>
      <c r="C62" s="311"/>
      <c r="D62" s="96">
        <f>SUM(D61,D57,D45,D39)</f>
        <v>14995.200000000006</v>
      </c>
      <c r="E62" s="89">
        <f t="shared" ref="E62:K62" si="21">SUM(E61,E57,E45,E39)</f>
        <v>1035.3800000000001</v>
      </c>
      <c r="F62" s="89">
        <f t="shared" si="21"/>
        <v>11728.769999999997</v>
      </c>
      <c r="G62" s="101">
        <f>SUM(G61,G57,G45,G39)</f>
        <v>27759.350000000002</v>
      </c>
      <c r="H62" s="89">
        <f t="shared" si="21"/>
        <v>625591.98</v>
      </c>
      <c r="I62" s="89">
        <f t="shared" si="21"/>
        <v>54863.510000000017</v>
      </c>
      <c r="J62" s="101">
        <f>SUM(J39,J45,J57,J61)</f>
        <v>564509.89000000013</v>
      </c>
      <c r="K62" s="89">
        <f t="shared" si="21"/>
        <v>1244965.3800000004</v>
      </c>
      <c r="L62" s="171">
        <f t="shared" si="11"/>
        <v>2.3969616746045891E-2</v>
      </c>
      <c r="M62" s="90">
        <f t="shared" si="12"/>
        <v>1.8871924162343966E-2</v>
      </c>
      <c r="N62" s="90">
        <f t="shared" si="13"/>
        <v>2.0776907912100521E-2</v>
      </c>
      <c r="O62" s="91">
        <f t="shared" si="14"/>
        <v>2.2297286692421918E-2</v>
      </c>
    </row>
    <row r="63" spans="1:16" x14ac:dyDescent="0.25">
      <c r="A63" s="60"/>
      <c r="C63" s="60"/>
      <c r="D63" s="322"/>
      <c r="E63" s="322"/>
      <c r="F63" s="322"/>
      <c r="G63" s="322"/>
      <c r="H63" s="322"/>
      <c r="I63" s="322"/>
      <c r="J63" s="322"/>
      <c r="K63" s="322"/>
      <c r="L63" s="322"/>
      <c r="M63" s="322"/>
      <c r="N63" s="322"/>
      <c r="O63" s="322"/>
      <c r="P63" s="60"/>
    </row>
    <row r="64" spans="1:16" x14ac:dyDescent="0.25">
      <c r="A64" s="60"/>
      <c r="C64" s="60"/>
      <c r="D64" s="60"/>
      <c r="E64" s="60"/>
      <c r="F64" s="60"/>
      <c r="G64" s="60"/>
      <c r="H64" s="60"/>
      <c r="I64" s="60"/>
      <c r="J64" s="60"/>
      <c r="K64" s="60"/>
      <c r="L64" s="60"/>
      <c r="M64" s="60"/>
      <c r="N64" s="60"/>
      <c r="O64" s="60"/>
      <c r="P64" s="60"/>
    </row>
    <row r="65" spans="1:16" x14ac:dyDescent="0.25">
      <c r="A65" s="60"/>
      <c r="C65" s="60"/>
      <c r="D65" s="60"/>
      <c r="E65" s="60"/>
      <c r="F65" s="60"/>
      <c r="G65" s="60"/>
      <c r="H65" s="60"/>
      <c r="I65" s="60"/>
      <c r="J65" s="60"/>
      <c r="K65" s="60"/>
      <c r="L65" s="60"/>
      <c r="M65" s="60"/>
      <c r="N65" s="60"/>
      <c r="O65" s="60"/>
      <c r="P65" s="60"/>
    </row>
    <row r="66" spans="1:16" x14ac:dyDescent="0.25">
      <c r="A66" s="60"/>
      <c r="C66" s="60"/>
      <c r="D66" s="60"/>
      <c r="E66" s="60"/>
      <c r="F66" s="60"/>
      <c r="G66" s="60"/>
      <c r="H66" s="60"/>
      <c r="I66" s="60"/>
      <c r="J66" s="60"/>
      <c r="K66" s="60"/>
      <c r="L66" s="60"/>
      <c r="M66" s="60"/>
      <c r="N66" s="60"/>
      <c r="O66" s="60"/>
      <c r="P66" s="60"/>
    </row>
    <row r="67" spans="1:16" x14ac:dyDescent="0.25">
      <c r="A67" s="60"/>
      <c r="C67" s="60"/>
      <c r="D67" s="60"/>
      <c r="E67" s="60"/>
      <c r="F67" s="60"/>
      <c r="G67" s="60"/>
      <c r="H67" s="60"/>
      <c r="I67" s="60"/>
      <c r="J67" s="60"/>
      <c r="K67" s="60"/>
      <c r="L67" s="60"/>
      <c r="M67" s="60"/>
      <c r="N67" s="60"/>
      <c r="O67" s="60"/>
      <c r="P67" s="60"/>
    </row>
    <row r="68" spans="1:16" x14ac:dyDescent="0.25">
      <c r="A68" s="60"/>
      <c r="C68" s="60"/>
      <c r="D68" s="60"/>
      <c r="E68" s="60"/>
      <c r="F68" s="60"/>
      <c r="G68" s="60"/>
      <c r="H68" s="60"/>
      <c r="I68" s="60"/>
      <c r="J68" s="60"/>
      <c r="K68" s="60"/>
      <c r="L68" s="60"/>
      <c r="M68" s="60"/>
      <c r="N68" s="60"/>
      <c r="O68" s="60"/>
      <c r="P68" s="60"/>
    </row>
  </sheetData>
  <mergeCells count="35">
    <mergeCell ref="D63:G63"/>
    <mergeCell ref="H63:K63"/>
    <mergeCell ref="L63:O63"/>
    <mergeCell ref="N35:N36"/>
    <mergeCell ref="O35:O36"/>
    <mergeCell ref="D35:E35"/>
    <mergeCell ref="F35:F36"/>
    <mergeCell ref="G35:G36"/>
    <mergeCell ref="H35:I35"/>
    <mergeCell ref="J35:J36"/>
    <mergeCell ref="K35:K36"/>
    <mergeCell ref="F3:F4"/>
    <mergeCell ref="G3:G4"/>
    <mergeCell ref="H3:I3"/>
    <mergeCell ref="B62:C62"/>
    <mergeCell ref="L35:M35"/>
    <mergeCell ref="B34:C36"/>
    <mergeCell ref="D34:G34"/>
    <mergeCell ref="H34:K34"/>
    <mergeCell ref="A5:A30"/>
    <mergeCell ref="B30:C30"/>
    <mergeCell ref="A1:O1"/>
    <mergeCell ref="B2:C4"/>
    <mergeCell ref="A37:A62"/>
    <mergeCell ref="A33:O33"/>
    <mergeCell ref="L2:O2"/>
    <mergeCell ref="L3:M3"/>
    <mergeCell ref="N3:N4"/>
    <mergeCell ref="O3:O4"/>
    <mergeCell ref="J3:J4"/>
    <mergeCell ref="K3:K4"/>
    <mergeCell ref="L34:O34"/>
    <mergeCell ref="D2:G2"/>
    <mergeCell ref="H2:K2"/>
    <mergeCell ref="D3:E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topLeftCell="E1" zoomScale="80" zoomScaleNormal="80" workbookViewId="0">
      <selection activeCell="AO4" sqref="AO4"/>
    </sheetView>
  </sheetViews>
  <sheetFormatPr defaultRowHeight="15" x14ac:dyDescent="0.25"/>
  <cols>
    <col min="1" max="1" width="9.140625" style="272"/>
    <col min="2" max="2" width="9.140625" style="273"/>
    <col min="3" max="3" width="19.85546875" style="272" bestFit="1" customWidth="1"/>
    <col min="4" max="14" width="9.140625" style="272"/>
    <col min="15" max="15" width="9.140625" style="278"/>
    <col min="16" max="16" width="9.140625" style="272"/>
    <col min="17" max="18" width="7.140625" style="272" customWidth="1"/>
    <col min="19" max="19" width="5.85546875" style="272" bestFit="1" customWidth="1"/>
    <col min="20" max="21" width="6.5703125" style="272" customWidth="1"/>
    <col min="22" max="22" width="5.5703125" style="272" customWidth="1"/>
    <col min="23" max="23" width="7.85546875" style="272" customWidth="1"/>
    <col min="24" max="24" width="8" style="272" customWidth="1"/>
    <col min="25" max="25" width="7.42578125" style="272" customWidth="1"/>
    <col min="26" max="26" width="9.5703125" style="272" customWidth="1"/>
    <col min="27" max="27" width="9.140625" style="272"/>
    <col min="28" max="28" width="12.28515625" style="278" bestFit="1" customWidth="1"/>
    <col min="29" max="41" width="9.140625" style="272"/>
    <col min="42" max="42" width="9.85546875" style="272" bestFit="1" customWidth="1"/>
    <col min="43" max="16384" width="9.140625" style="272"/>
  </cols>
  <sheetData>
    <row r="1" spans="1:42" ht="24" thickBot="1" x14ac:dyDescent="0.4">
      <c r="A1" s="358" t="s">
        <v>142</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row>
    <row r="2" spans="1:42" ht="31.5" customHeight="1" x14ac:dyDescent="0.25">
      <c r="A2" s="256"/>
      <c r="B2" s="359" t="s">
        <v>140</v>
      </c>
      <c r="C2" s="359"/>
      <c r="D2" s="360" t="s">
        <v>122</v>
      </c>
      <c r="E2" s="360"/>
      <c r="F2" s="360"/>
      <c r="G2" s="360"/>
      <c r="H2" s="360"/>
      <c r="I2" s="360"/>
      <c r="J2" s="360"/>
      <c r="K2" s="360"/>
      <c r="L2" s="360"/>
      <c r="M2" s="360"/>
      <c r="N2" s="360"/>
      <c r="O2" s="360"/>
      <c r="P2" s="361"/>
      <c r="Q2" s="362" t="s">
        <v>121</v>
      </c>
      <c r="R2" s="360"/>
      <c r="S2" s="360"/>
      <c r="T2" s="360"/>
      <c r="U2" s="360"/>
      <c r="V2" s="360"/>
      <c r="W2" s="360"/>
      <c r="X2" s="360"/>
      <c r="Y2" s="360"/>
      <c r="Z2" s="360"/>
      <c r="AA2" s="360"/>
      <c r="AB2" s="360"/>
      <c r="AC2" s="361"/>
      <c r="AD2" s="362" t="s">
        <v>123</v>
      </c>
      <c r="AE2" s="360"/>
      <c r="AF2" s="360"/>
      <c r="AG2" s="360"/>
      <c r="AH2" s="360"/>
      <c r="AI2" s="360"/>
      <c r="AJ2" s="360"/>
      <c r="AK2" s="360"/>
      <c r="AL2" s="360"/>
      <c r="AM2" s="360"/>
      <c r="AN2" s="360"/>
      <c r="AO2" s="360"/>
      <c r="AP2" s="361"/>
    </row>
    <row r="3" spans="1:42" s="59" customFormat="1" ht="26.25" thickBot="1" x14ac:dyDescent="0.25">
      <c r="A3" s="193"/>
      <c r="B3" s="312"/>
      <c r="C3" s="312"/>
      <c r="D3" s="59" t="s">
        <v>76</v>
      </c>
      <c r="E3" s="242" t="s">
        <v>143</v>
      </c>
      <c r="F3" s="274" t="s">
        <v>144</v>
      </c>
      <c r="G3" s="59" t="s">
        <v>77</v>
      </c>
      <c r="H3" s="59" t="s">
        <v>78</v>
      </c>
      <c r="I3" s="59" t="s">
        <v>79</v>
      </c>
      <c r="J3" s="59" t="s">
        <v>80</v>
      </c>
      <c r="K3" s="59" t="s">
        <v>81</v>
      </c>
      <c r="L3" s="59" t="s">
        <v>82</v>
      </c>
      <c r="M3" s="59" t="s">
        <v>83</v>
      </c>
      <c r="N3" s="59" t="s">
        <v>84</v>
      </c>
      <c r="O3" s="59" t="s">
        <v>85</v>
      </c>
      <c r="P3" s="270" t="s">
        <v>86</v>
      </c>
      <c r="Q3" s="241" t="s">
        <v>76</v>
      </c>
      <c r="R3" s="242" t="s">
        <v>143</v>
      </c>
      <c r="S3" s="274" t="s">
        <v>144</v>
      </c>
      <c r="T3" s="242" t="s">
        <v>77</v>
      </c>
      <c r="U3" s="242" t="s">
        <v>78</v>
      </c>
      <c r="V3" s="242" t="s">
        <v>79</v>
      </c>
      <c r="W3" s="242" t="s">
        <v>80</v>
      </c>
      <c r="X3" s="242" t="s">
        <v>81</v>
      </c>
      <c r="Y3" s="242" t="s">
        <v>82</v>
      </c>
      <c r="Z3" s="242" t="s">
        <v>83</v>
      </c>
      <c r="AA3" s="242" t="s">
        <v>84</v>
      </c>
      <c r="AB3" s="242" t="s">
        <v>85</v>
      </c>
      <c r="AC3" s="243" t="s">
        <v>86</v>
      </c>
      <c r="AD3" s="241" t="s">
        <v>76</v>
      </c>
      <c r="AE3" s="242" t="s">
        <v>143</v>
      </c>
      <c r="AF3" s="274" t="s">
        <v>144</v>
      </c>
      <c r="AG3" s="242" t="s">
        <v>77</v>
      </c>
      <c r="AH3" s="242" t="s">
        <v>78</v>
      </c>
      <c r="AI3" s="242" t="s">
        <v>79</v>
      </c>
      <c r="AJ3" s="242" t="s">
        <v>80</v>
      </c>
      <c r="AK3" s="242" t="s">
        <v>81</v>
      </c>
      <c r="AL3" s="242" t="s">
        <v>82</v>
      </c>
      <c r="AM3" s="242" t="s">
        <v>83</v>
      </c>
      <c r="AN3" s="242" t="s">
        <v>84</v>
      </c>
      <c r="AO3" s="242" t="s">
        <v>85</v>
      </c>
      <c r="AP3" s="271" t="s">
        <v>86</v>
      </c>
    </row>
    <row r="4" spans="1:42" s="63" customFormat="1" x14ac:dyDescent="0.25">
      <c r="A4" s="305" t="s">
        <v>54</v>
      </c>
      <c r="B4" s="123" t="s">
        <v>45</v>
      </c>
      <c r="C4" s="45" t="s">
        <v>23</v>
      </c>
      <c r="D4" s="253">
        <v>1685.54</v>
      </c>
      <c r="E4" s="117">
        <v>11345.64</v>
      </c>
      <c r="F4" s="117">
        <v>20902.55</v>
      </c>
      <c r="G4" s="117">
        <v>15763.2</v>
      </c>
      <c r="H4" s="117">
        <v>20159.86</v>
      </c>
      <c r="I4" s="117">
        <v>13835.06</v>
      </c>
      <c r="J4" s="117">
        <v>13091.51</v>
      </c>
      <c r="K4" s="117">
        <v>18196.05</v>
      </c>
      <c r="L4" s="117">
        <v>8196.25</v>
      </c>
      <c r="M4" s="117">
        <v>7004.05</v>
      </c>
      <c r="N4" s="117">
        <v>5491.89</v>
      </c>
      <c r="O4" s="117">
        <v>6035.87</v>
      </c>
      <c r="P4" s="265">
        <f>SUM(D4:O4)</f>
        <v>141707.47</v>
      </c>
      <c r="Q4" s="234">
        <f t="shared" ref="Q4:AC4" si="0">D4/AD4</f>
        <v>0.73782863346261263</v>
      </c>
      <c r="R4" s="120">
        <f t="shared" si="0"/>
        <v>0.78738533415317657</v>
      </c>
      <c r="S4" s="120">
        <f t="shared" si="0"/>
        <v>0.77984579591276348</v>
      </c>
      <c r="T4" s="120">
        <f t="shared" si="0"/>
        <v>0.77927971797382922</v>
      </c>
      <c r="U4" s="120">
        <f t="shared" si="0"/>
        <v>0.72154141787452319</v>
      </c>
      <c r="V4" s="120">
        <f t="shared" si="0"/>
        <v>0.57991592408269088</v>
      </c>
      <c r="W4" s="120">
        <f t="shared" si="0"/>
        <v>0.42741228284965249</v>
      </c>
      <c r="X4" s="120">
        <f t="shared" si="0"/>
        <v>0.40528260231876423</v>
      </c>
      <c r="Y4" s="120">
        <f t="shared" si="0"/>
        <v>0.32641234944809083</v>
      </c>
      <c r="Z4" s="120">
        <f t="shared" si="0"/>
        <v>0.29974211406552509</v>
      </c>
      <c r="AA4" s="120">
        <f t="shared" si="0"/>
        <v>0.31494348451917398</v>
      </c>
      <c r="AB4" s="120">
        <f t="shared" si="0"/>
        <v>0.3105710132623265</v>
      </c>
      <c r="AC4" s="286">
        <f t="shared" si="0"/>
        <v>0.51269272720931414</v>
      </c>
      <c r="AD4" s="244">
        <v>2284.46</v>
      </c>
      <c r="AE4" s="117">
        <v>14409.259999999998</v>
      </c>
      <c r="AF4" s="117">
        <v>26803.439999999999</v>
      </c>
      <c r="AG4" s="117">
        <v>20227.91</v>
      </c>
      <c r="AH4" s="245">
        <v>27939.99</v>
      </c>
      <c r="AI4" s="245">
        <v>23857.010000000002</v>
      </c>
      <c r="AJ4" s="245">
        <v>30629.699999999997</v>
      </c>
      <c r="AK4" s="245">
        <v>44897.19</v>
      </c>
      <c r="AL4" s="245">
        <v>25110.11</v>
      </c>
      <c r="AM4" s="245">
        <v>23366.920000000002</v>
      </c>
      <c r="AN4" s="245">
        <v>17437.7</v>
      </c>
      <c r="AO4" s="245">
        <v>19434.75</v>
      </c>
      <c r="AP4" s="293">
        <f>SUM(AD4:AO4)</f>
        <v>276398.44000000006</v>
      </c>
    </row>
    <row r="5" spans="1:42" s="63" customFormat="1" x14ac:dyDescent="0.25">
      <c r="A5" s="305"/>
      <c r="B5" s="123" t="s">
        <v>44</v>
      </c>
      <c r="C5" s="45" t="s">
        <v>21</v>
      </c>
      <c r="D5" s="254">
        <v>809.56</v>
      </c>
      <c r="E5" s="42">
        <v>5033.22</v>
      </c>
      <c r="F5" s="42">
        <v>9380.25</v>
      </c>
      <c r="G5" s="42">
        <v>6396.86</v>
      </c>
      <c r="H5" s="42">
        <v>9428.44</v>
      </c>
      <c r="I5" s="42">
        <v>7027.74</v>
      </c>
      <c r="J5" s="42">
        <v>6459.43</v>
      </c>
      <c r="K5" s="42">
        <v>7703.45</v>
      </c>
      <c r="L5" s="42">
        <v>2614.8200000000002</v>
      </c>
      <c r="M5" s="42">
        <v>1161.3900000000001</v>
      </c>
      <c r="N5" s="42">
        <v>1198.9000000000001</v>
      </c>
      <c r="O5" s="42">
        <v>1217.04</v>
      </c>
      <c r="P5" s="269">
        <f t="shared" ref="P5:P28" si="1">SUM(D5:O5)</f>
        <v>58431.1</v>
      </c>
      <c r="Q5" s="235">
        <f t="shared" ref="Q5:AA6" si="2">D5/AD5</f>
        <v>0.65258677672626431</v>
      </c>
      <c r="R5" s="46">
        <f t="shared" si="2"/>
        <v>0.75218899398185446</v>
      </c>
      <c r="S5" s="46">
        <f t="shared" si="2"/>
        <v>0.73395877264707143</v>
      </c>
      <c r="T5" s="46">
        <f t="shared" si="2"/>
        <v>0.67987403402526758</v>
      </c>
      <c r="U5" s="46">
        <f t="shared" si="2"/>
        <v>0.65580023648883634</v>
      </c>
      <c r="V5" s="46">
        <f t="shared" si="2"/>
        <v>0.47192899045899944</v>
      </c>
      <c r="W5" s="46">
        <f t="shared" si="2"/>
        <v>0.41143259330503157</v>
      </c>
      <c r="X5" s="46">
        <f t="shared" si="2"/>
        <v>0.47220711904281737</v>
      </c>
      <c r="Y5" s="46">
        <f t="shared" si="2"/>
        <v>0.27441547578943171</v>
      </c>
      <c r="Z5" s="46">
        <f t="shared" si="2"/>
        <v>0.14286926869593458</v>
      </c>
      <c r="AA5" s="46">
        <f t="shared" si="2"/>
        <v>0.25080278228126146</v>
      </c>
      <c r="AB5" s="46">
        <f t="shared" ref="AB5:AB29" si="3">O5/AO5</f>
        <v>0.92114863535217451</v>
      </c>
      <c r="AC5" s="287">
        <f t="shared" ref="AC5:AC29" si="4">P5/AP5</f>
        <v>0.50737961640113893</v>
      </c>
      <c r="AD5" s="246">
        <v>1240.54</v>
      </c>
      <c r="AE5" s="42">
        <v>6691.43</v>
      </c>
      <c r="AF5" s="42">
        <v>12780.35</v>
      </c>
      <c r="AG5" s="42">
        <v>9408.89</v>
      </c>
      <c r="AH5" s="247">
        <v>14377</v>
      </c>
      <c r="AI5" s="247">
        <v>14891.52</v>
      </c>
      <c r="AJ5" s="247">
        <v>15699.85</v>
      </c>
      <c r="AK5" s="247">
        <v>16313.71</v>
      </c>
      <c r="AL5" s="247">
        <v>9528.69</v>
      </c>
      <c r="AM5" s="247">
        <v>8129.04</v>
      </c>
      <c r="AN5" s="247">
        <v>4780.25</v>
      </c>
      <c r="AO5" s="247">
        <v>1321.22</v>
      </c>
      <c r="AP5" s="294">
        <f t="shared" ref="AP5:AP27" si="5">SUM(AD5:AO5)</f>
        <v>115162.49</v>
      </c>
    </row>
    <row r="6" spans="1:42" s="63" customFormat="1" x14ac:dyDescent="0.25">
      <c r="A6" s="305"/>
      <c r="B6" s="259" t="s">
        <v>48</v>
      </c>
      <c r="C6" s="69" t="s">
        <v>87</v>
      </c>
      <c r="D6" s="81">
        <f>D4+D5</f>
        <v>2495.1</v>
      </c>
      <c r="E6" s="70">
        <f t="shared" ref="E6:N6" si="6">E4+E5</f>
        <v>16378.86</v>
      </c>
      <c r="F6" s="70">
        <f t="shared" si="6"/>
        <v>30282.799999999999</v>
      </c>
      <c r="G6" s="70">
        <f t="shared" si="6"/>
        <v>22160.06</v>
      </c>
      <c r="H6" s="70">
        <f t="shared" si="6"/>
        <v>29588.300000000003</v>
      </c>
      <c r="I6" s="70">
        <f t="shared" si="6"/>
        <v>20862.8</v>
      </c>
      <c r="J6" s="70">
        <f t="shared" si="6"/>
        <v>19550.940000000002</v>
      </c>
      <c r="K6" s="70">
        <f t="shared" si="6"/>
        <v>25899.5</v>
      </c>
      <c r="L6" s="70">
        <f t="shared" si="6"/>
        <v>10811.07</v>
      </c>
      <c r="M6" s="70">
        <f t="shared" si="6"/>
        <v>8165.4400000000005</v>
      </c>
      <c r="N6" s="70">
        <f t="shared" si="6"/>
        <v>6690.7900000000009</v>
      </c>
      <c r="O6" s="70">
        <f>SUM(O4:O5)</f>
        <v>7252.91</v>
      </c>
      <c r="P6" s="281">
        <f t="shared" si="1"/>
        <v>200138.57</v>
      </c>
      <c r="Q6" s="236">
        <f t="shared" si="2"/>
        <v>0.70782978723404255</v>
      </c>
      <c r="R6" s="71">
        <f t="shared" si="2"/>
        <v>0.7762239054741813</v>
      </c>
      <c r="S6" s="71">
        <f t="shared" si="2"/>
        <v>0.76503033186059244</v>
      </c>
      <c r="T6" s="71">
        <f t="shared" si="2"/>
        <v>0.74772107649948716</v>
      </c>
      <c r="U6" s="71">
        <f t="shared" si="2"/>
        <v>0.69920615809394759</v>
      </c>
      <c r="V6" s="71">
        <f t="shared" si="2"/>
        <v>0.53841526375323145</v>
      </c>
      <c r="W6" s="71">
        <f t="shared" si="2"/>
        <v>0.42199719185703299</v>
      </c>
      <c r="X6" s="71">
        <f t="shared" si="2"/>
        <v>0.42311908499956707</v>
      </c>
      <c r="Y6" s="71">
        <f t="shared" si="2"/>
        <v>0.31210867582017848</v>
      </c>
      <c r="Z6" s="71">
        <f t="shared" si="2"/>
        <v>0.25925356775916658</v>
      </c>
      <c r="AA6" s="71">
        <f t="shared" si="2"/>
        <v>0.30114344482726807</v>
      </c>
      <c r="AB6" s="71">
        <f t="shared" si="3"/>
        <v>0.34943729442661553</v>
      </c>
      <c r="AC6" s="288">
        <f t="shared" si="4"/>
        <v>0.51113008133880977</v>
      </c>
      <c r="AD6" s="248">
        <f>SUM(AD4:AD5)</f>
        <v>3525</v>
      </c>
      <c r="AE6" s="248">
        <f t="shared" ref="AE6:AO6" si="7">SUM(AE4:AE5)</f>
        <v>21100.69</v>
      </c>
      <c r="AF6" s="248">
        <f t="shared" si="7"/>
        <v>39583.79</v>
      </c>
      <c r="AG6" s="248">
        <f t="shared" si="7"/>
        <v>29636.799999999999</v>
      </c>
      <c r="AH6" s="248">
        <f t="shared" si="7"/>
        <v>42316.990000000005</v>
      </c>
      <c r="AI6" s="248">
        <f t="shared" si="7"/>
        <v>38748.53</v>
      </c>
      <c r="AJ6" s="248">
        <f t="shared" si="7"/>
        <v>46329.549999999996</v>
      </c>
      <c r="AK6" s="248">
        <f t="shared" si="7"/>
        <v>61210.9</v>
      </c>
      <c r="AL6" s="248">
        <f t="shared" si="7"/>
        <v>34638.800000000003</v>
      </c>
      <c r="AM6" s="248">
        <f t="shared" si="7"/>
        <v>31495.960000000003</v>
      </c>
      <c r="AN6" s="248">
        <f t="shared" si="7"/>
        <v>22217.95</v>
      </c>
      <c r="AO6" s="248">
        <f t="shared" si="7"/>
        <v>20755.97</v>
      </c>
      <c r="AP6" s="295">
        <f>SUM(AD6:AO6)</f>
        <v>391560.93000000005</v>
      </c>
    </row>
    <row r="7" spans="1:42" s="63" customFormat="1" x14ac:dyDescent="0.25">
      <c r="A7" s="305"/>
      <c r="B7" s="123" t="s">
        <v>43</v>
      </c>
      <c r="C7" s="45" t="s">
        <v>19</v>
      </c>
      <c r="D7" s="254">
        <v>814.18</v>
      </c>
      <c r="E7" s="42">
        <v>6499.08</v>
      </c>
      <c r="F7" s="42">
        <v>12633.41</v>
      </c>
      <c r="G7" s="42">
        <v>9288.9599999999991</v>
      </c>
      <c r="H7" s="42">
        <v>12010.85</v>
      </c>
      <c r="I7" s="42">
        <v>8776.19</v>
      </c>
      <c r="J7" s="42">
        <v>5609.75</v>
      </c>
      <c r="K7" s="42">
        <v>4457.4799999999996</v>
      </c>
      <c r="L7" s="42">
        <v>1263.67</v>
      </c>
      <c r="M7" s="42">
        <v>2.14</v>
      </c>
      <c r="N7" s="42">
        <v>29.46</v>
      </c>
      <c r="O7" s="42">
        <v>351.17</v>
      </c>
      <c r="P7" s="269">
        <f t="shared" si="1"/>
        <v>61736.339999999989</v>
      </c>
      <c r="Q7" s="235">
        <f t="shared" ref="Q7:Q29" si="8">D7/AD7</f>
        <v>0.68832640086571306</v>
      </c>
      <c r="R7" s="46">
        <f t="shared" ref="R7:R29" si="9">E7/AE7</f>
        <v>0.8279620714212006</v>
      </c>
      <c r="S7" s="46">
        <f t="shared" ref="S7:S16" si="10">F7/AF7</f>
        <v>0.82091314445081243</v>
      </c>
      <c r="T7" s="46">
        <f t="shared" ref="T7:T16" si="11">G7/AG7</f>
        <v>0.81232351410794001</v>
      </c>
      <c r="U7" s="46">
        <f t="shared" ref="U7:U16" si="12">H7/AH7</f>
        <v>0.80079433709788939</v>
      </c>
      <c r="V7" s="46">
        <f t="shared" ref="V7:V16" si="13">I7/AI7</f>
        <v>0.70778294373586137</v>
      </c>
      <c r="W7" s="46">
        <f t="shared" ref="W7:W16" si="14">J7/AJ7</f>
        <v>0.66784725735884998</v>
      </c>
      <c r="X7" s="46">
        <f t="shared" ref="X7:X16" si="15">K7/AK7</f>
        <v>0.43564155164342416</v>
      </c>
      <c r="Y7" s="46">
        <f t="shared" ref="Y7:Y16" si="16">L7/AL7</f>
        <v>0.24417328464050395</v>
      </c>
      <c r="Z7" s="46"/>
      <c r="AA7" s="46">
        <f>N7/AN7</f>
        <v>2.899178270924568E-2</v>
      </c>
      <c r="AB7" s="46">
        <f t="shared" si="3"/>
        <v>3.3999405540478915E-2</v>
      </c>
      <c r="AC7" s="287">
        <f t="shared" si="4"/>
        <v>0.6231550025941095</v>
      </c>
      <c r="AD7" s="246">
        <v>1182.8399999999999</v>
      </c>
      <c r="AE7" s="42">
        <v>7849.49</v>
      </c>
      <c r="AF7" s="42">
        <v>15389.46</v>
      </c>
      <c r="AG7" s="42">
        <v>11435.05</v>
      </c>
      <c r="AH7" s="247">
        <v>14998.67</v>
      </c>
      <c r="AI7" s="247">
        <v>12399.550000000001</v>
      </c>
      <c r="AJ7" s="247">
        <v>8399.75</v>
      </c>
      <c r="AK7" s="247">
        <v>10231.99</v>
      </c>
      <c r="AL7" s="247">
        <v>5175.3</v>
      </c>
      <c r="AM7" s="247">
        <v>663.64</v>
      </c>
      <c r="AN7" s="247">
        <v>1016.1500000000001</v>
      </c>
      <c r="AO7" s="247">
        <v>10328.710000000001</v>
      </c>
      <c r="AP7" s="294">
        <f t="shared" si="5"/>
        <v>99070.6</v>
      </c>
    </row>
    <row r="8" spans="1:42" s="63" customFormat="1" x14ac:dyDescent="0.25">
      <c r="A8" s="305"/>
      <c r="B8" s="123" t="s">
        <v>42</v>
      </c>
      <c r="C8" s="45" t="s">
        <v>18</v>
      </c>
      <c r="D8" s="254">
        <v>456.21</v>
      </c>
      <c r="E8" s="42">
        <v>3518.02</v>
      </c>
      <c r="F8" s="42">
        <v>5556.22</v>
      </c>
      <c r="G8" s="42">
        <v>2878.26</v>
      </c>
      <c r="H8" s="42">
        <v>2331.04</v>
      </c>
      <c r="I8" s="42">
        <v>2089.31</v>
      </c>
      <c r="J8" s="42">
        <v>1060.3399999999999</v>
      </c>
      <c r="K8" s="42">
        <v>731.47</v>
      </c>
      <c r="L8" s="42">
        <v>25.88</v>
      </c>
      <c r="M8" s="42">
        <v>3.95</v>
      </c>
      <c r="N8" s="42">
        <v>14.01</v>
      </c>
      <c r="O8" s="42"/>
      <c r="P8" s="269">
        <f t="shared" si="1"/>
        <v>18664.710000000003</v>
      </c>
      <c r="Q8" s="235">
        <f t="shared" si="8"/>
        <v>0.64972370969579585</v>
      </c>
      <c r="R8" s="46">
        <f t="shared" si="9"/>
        <v>0.83957882879657864</v>
      </c>
      <c r="S8" s="46">
        <f t="shared" si="10"/>
        <v>0.7949597313611787</v>
      </c>
      <c r="T8" s="46">
        <f t="shared" si="11"/>
        <v>0.72186413727722798</v>
      </c>
      <c r="U8" s="46">
        <f t="shared" si="12"/>
        <v>0.48204610688790922</v>
      </c>
      <c r="V8" s="46">
        <f t="shared" si="13"/>
        <v>0.44542109392321733</v>
      </c>
      <c r="W8" s="46">
        <f t="shared" si="14"/>
        <v>0.21854389262630258</v>
      </c>
      <c r="X8" s="46">
        <f t="shared" si="15"/>
        <v>0.12933118096676149</v>
      </c>
      <c r="Y8" s="46">
        <f t="shared" si="16"/>
        <v>1.2940452915852054E-2</v>
      </c>
      <c r="Z8" s="46">
        <f>M8/AM8</f>
        <v>1.2788841654714229E-3</v>
      </c>
      <c r="AA8" s="46">
        <f>N8/AN8</f>
        <v>6.0672726721550723E-3</v>
      </c>
      <c r="AB8" s="46"/>
      <c r="AC8" s="287">
        <f t="shared" si="4"/>
        <v>0.43104958567558299</v>
      </c>
      <c r="AD8" s="246">
        <v>702.16</v>
      </c>
      <c r="AE8" s="42">
        <v>4190.22</v>
      </c>
      <c r="AF8" s="42">
        <v>6989.31</v>
      </c>
      <c r="AG8" s="42">
        <v>3987.26</v>
      </c>
      <c r="AH8" s="247">
        <v>4835.7199999999993</v>
      </c>
      <c r="AI8" s="247">
        <v>4690.6399999999994</v>
      </c>
      <c r="AJ8" s="247">
        <v>4851.84</v>
      </c>
      <c r="AK8" s="247">
        <v>5655.79</v>
      </c>
      <c r="AL8" s="247">
        <v>1999.93</v>
      </c>
      <c r="AM8" s="247">
        <v>3088.6299999999997</v>
      </c>
      <c r="AN8" s="247">
        <v>2309.11</v>
      </c>
      <c r="AO8" s="247"/>
      <c r="AP8" s="294">
        <f t="shared" si="5"/>
        <v>43300.609999999993</v>
      </c>
    </row>
    <row r="9" spans="1:42" s="63" customFormat="1" x14ac:dyDescent="0.25">
      <c r="A9" s="305"/>
      <c r="B9" s="123" t="s">
        <v>41</v>
      </c>
      <c r="C9" s="45" t="s">
        <v>17</v>
      </c>
      <c r="D9" s="254">
        <v>612.85</v>
      </c>
      <c r="E9" s="42">
        <v>5009.24</v>
      </c>
      <c r="F9" s="42">
        <v>7733.78</v>
      </c>
      <c r="G9" s="42">
        <v>4299.32</v>
      </c>
      <c r="H9" s="42">
        <v>4005.53</v>
      </c>
      <c r="I9" s="42">
        <v>1815.73</v>
      </c>
      <c r="J9" s="42">
        <v>1657.63</v>
      </c>
      <c r="K9" s="42">
        <v>665.93</v>
      </c>
      <c r="L9" s="42">
        <v>110.57</v>
      </c>
      <c r="M9" s="42"/>
      <c r="N9" s="42"/>
      <c r="O9" s="42"/>
      <c r="P9" s="269">
        <f t="shared" si="1"/>
        <v>25910.579999999998</v>
      </c>
      <c r="Q9" s="235">
        <f t="shared" si="8"/>
        <v>0.58733049020077621</v>
      </c>
      <c r="R9" s="46">
        <f t="shared" si="9"/>
        <v>0.77901533695581182</v>
      </c>
      <c r="S9" s="46">
        <f t="shared" si="10"/>
        <v>0.74032826556849141</v>
      </c>
      <c r="T9" s="46">
        <f t="shared" si="11"/>
        <v>0.71997682312730371</v>
      </c>
      <c r="U9" s="46">
        <f t="shared" si="12"/>
        <v>0.55340287372202268</v>
      </c>
      <c r="V9" s="46">
        <f t="shared" si="13"/>
        <v>0.2985465068481889</v>
      </c>
      <c r="W9" s="46">
        <f t="shared" si="14"/>
        <v>0.28374795229642363</v>
      </c>
      <c r="X9" s="46">
        <f t="shared" si="15"/>
        <v>0.11231060350526868</v>
      </c>
      <c r="Y9" s="46">
        <f t="shared" si="16"/>
        <v>2.3339067661555024E-2</v>
      </c>
      <c r="Z9" s="46"/>
      <c r="AA9" s="46"/>
      <c r="AB9" s="46"/>
      <c r="AC9" s="287">
        <f t="shared" si="4"/>
        <v>0.4823239938436657</v>
      </c>
      <c r="AD9" s="246">
        <v>1043.45</v>
      </c>
      <c r="AE9" s="42">
        <v>6430.2199999999993</v>
      </c>
      <c r="AF9" s="42">
        <v>10446.42</v>
      </c>
      <c r="AG9" s="42">
        <v>5971.4699999999993</v>
      </c>
      <c r="AH9" s="247">
        <v>7238</v>
      </c>
      <c r="AI9" s="247">
        <v>6081.9</v>
      </c>
      <c r="AJ9" s="247">
        <v>5841.91</v>
      </c>
      <c r="AK9" s="247">
        <v>5929.3600000000006</v>
      </c>
      <c r="AL9" s="247">
        <v>4737.5499999999993</v>
      </c>
      <c r="AM9" s="247"/>
      <c r="AN9" s="247"/>
      <c r="AO9" s="247"/>
      <c r="AP9" s="294">
        <f t="shared" si="5"/>
        <v>53720.28</v>
      </c>
    </row>
    <row r="10" spans="1:42" s="63" customFormat="1" x14ac:dyDescent="0.25">
      <c r="A10" s="305"/>
      <c r="B10" s="123" t="s">
        <v>40</v>
      </c>
      <c r="C10" s="45" t="s">
        <v>15</v>
      </c>
      <c r="D10" s="254">
        <v>1096.43</v>
      </c>
      <c r="E10" s="42">
        <v>8018.76</v>
      </c>
      <c r="F10" s="42">
        <v>12064.16</v>
      </c>
      <c r="G10" s="42">
        <v>7865.93</v>
      </c>
      <c r="H10" s="42">
        <v>8204.34</v>
      </c>
      <c r="I10" s="42">
        <v>5977.36</v>
      </c>
      <c r="J10" s="42">
        <v>4565.8599999999997</v>
      </c>
      <c r="K10" s="42">
        <v>4729.62</v>
      </c>
      <c r="L10" s="42">
        <v>918.83</v>
      </c>
      <c r="M10" s="42">
        <v>1327.92</v>
      </c>
      <c r="N10" s="42">
        <v>1962.67</v>
      </c>
      <c r="O10" s="42">
        <v>133.58000000000001</v>
      </c>
      <c r="P10" s="269">
        <f t="shared" si="1"/>
        <v>56865.46</v>
      </c>
      <c r="Q10" s="235">
        <f t="shared" si="8"/>
        <v>0.69169284731947966</v>
      </c>
      <c r="R10" s="46">
        <f t="shared" si="9"/>
        <v>0.77979379919441261</v>
      </c>
      <c r="S10" s="46">
        <f t="shared" si="10"/>
        <v>0.74680565915682151</v>
      </c>
      <c r="T10" s="46">
        <f t="shared" si="11"/>
        <v>0.71275965305893141</v>
      </c>
      <c r="U10" s="46">
        <f t="shared" si="12"/>
        <v>0.5860096354733989</v>
      </c>
      <c r="V10" s="46">
        <f t="shared" si="13"/>
        <v>0.49233009580790976</v>
      </c>
      <c r="W10" s="46">
        <f t="shared" si="14"/>
        <v>0.3987936253950064</v>
      </c>
      <c r="X10" s="46">
        <f t="shared" si="15"/>
        <v>0.31102886487702197</v>
      </c>
      <c r="Y10" s="46">
        <f t="shared" si="16"/>
        <v>8.4667703016626142E-2</v>
      </c>
      <c r="Z10" s="46">
        <f>M10/AM10</f>
        <v>0.23205039711317507</v>
      </c>
      <c r="AA10" s="46">
        <f>N10/AN10</f>
        <v>0.14501805456935402</v>
      </c>
      <c r="AB10" s="46">
        <f t="shared" si="3"/>
        <v>0.58590289047765254</v>
      </c>
      <c r="AC10" s="287">
        <f t="shared" si="4"/>
        <v>0.4653775108720194</v>
      </c>
      <c r="AD10" s="246">
        <v>1585.14</v>
      </c>
      <c r="AE10" s="42">
        <v>10283.18</v>
      </c>
      <c r="AF10" s="42">
        <v>16154.35</v>
      </c>
      <c r="AG10" s="42">
        <v>11035.880000000001</v>
      </c>
      <c r="AH10" s="247">
        <v>14000.35</v>
      </c>
      <c r="AI10" s="247">
        <v>12140.96</v>
      </c>
      <c r="AJ10" s="247">
        <v>11449.18</v>
      </c>
      <c r="AK10" s="247">
        <v>15206.369999999999</v>
      </c>
      <c r="AL10" s="247">
        <v>10852.19</v>
      </c>
      <c r="AM10" s="247">
        <v>5722.55</v>
      </c>
      <c r="AN10" s="247">
        <v>13533.97</v>
      </c>
      <c r="AO10" s="247">
        <v>227.99</v>
      </c>
      <c r="AP10" s="294">
        <f t="shared" si="5"/>
        <v>122192.11000000002</v>
      </c>
    </row>
    <row r="11" spans="1:42" s="63" customFormat="1" x14ac:dyDescent="0.25">
      <c r="A11" s="305"/>
      <c r="B11" s="123" t="s">
        <v>37</v>
      </c>
      <c r="C11" s="45" t="s">
        <v>12</v>
      </c>
      <c r="D11" s="254">
        <v>857.22</v>
      </c>
      <c r="E11" s="42">
        <v>6779.91</v>
      </c>
      <c r="F11" s="42">
        <v>9059.02</v>
      </c>
      <c r="G11" s="42">
        <v>5044.0200000000004</v>
      </c>
      <c r="H11" s="42">
        <v>5025.8599999999997</v>
      </c>
      <c r="I11" s="42">
        <v>2033.53</v>
      </c>
      <c r="J11" s="42">
        <v>1309.5</v>
      </c>
      <c r="K11" s="42">
        <v>610.28</v>
      </c>
      <c r="L11" s="42">
        <v>391.46</v>
      </c>
      <c r="M11" s="42">
        <v>865.87</v>
      </c>
      <c r="N11" s="42"/>
      <c r="O11" s="42"/>
      <c r="P11" s="269">
        <f t="shared" si="1"/>
        <v>31976.67</v>
      </c>
      <c r="Q11" s="235">
        <f t="shared" si="8"/>
        <v>0.73397150489759566</v>
      </c>
      <c r="R11" s="46">
        <f t="shared" si="9"/>
        <v>0.80851913818824905</v>
      </c>
      <c r="S11" s="46">
        <f t="shared" si="10"/>
        <v>0.73204083710571777</v>
      </c>
      <c r="T11" s="46">
        <f t="shared" si="11"/>
        <v>0.65871183430407187</v>
      </c>
      <c r="U11" s="46">
        <f t="shared" si="12"/>
        <v>0.56458601301976563</v>
      </c>
      <c r="V11" s="46">
        <f t="shared" si="13"/>
        <v>0.29103396753519978</v>
      </c>
      <c r="W11" s="46">
        <f t="shared" si="14"/>
        <v>0.22407022407022409</v>
      </c>
      <c r="X11" s="46">
        <f t="shared" si="15"/>
        <v>0.10220699311005491</v>
      </c>
      <c r="Y11" s="46">
        <f t="shared" si="16"/>
        <v>0.6500282288864534</v>
      </c>
      <c r="Z11" s="46">
        <f>M11/AM11</f>
        <v>0.75696538942362335</v>
      </c>
      <c r="AA11" s="46"/>
      <c r="AB11" s="46"/>
      <c r="AC11" s="287">
        <f t="shared" si="4"/>
        <v>0.54164420873259334</v>
      </c>
      <c r="AD11" s="246">
        <v>1167.92</v>
      </c>
      <c r="AE11" s="42">
        <v>8385.59</v>
      </c>
      <c r="AF11" s="42">
        <v>12375.02</v>
      </c>
      <c r="AG11" s="42">
        <v>7657.4000000000005</v>
      </c>
      <c r="AH11" s="247">
        <v>8901.8499999999985</v>
      </c>
      <c r="AI11" s="247">
        <v>6987.2599999999993</v>
      </c>
      <c r="AJ11" s="247">
        <v>5844.15</v>
      </c>
      <c r="AK11" s="247">
        <v>5971.0199999999995</v>
      </c>
      <c r="AL11" s="247">
        <v>602.22</v>
      </c>
      <c r="AM11" s="247">
        <v>1143.8699999999999</v>
      </c>
      <c r="AN11" s="247"/>
      <c r="AO11" s="247"/>
      <c r="AP11" s="294">
        <f t="shared" si="5"/>
        <v>59036.3</v>
      </c>
    </row>
    <row r="12" spans="1:42" s="63" customFormat="1" x14ac:dyDescent="0.25">
      <c r="A12" s="305"/>
      <c r="B12" s="260" t="s">
        <v>49</v>
      </c>
      <c r="C12" s="72" t="s">
        <v>88</v>
      </c>
      <c r="D12" s="83">
        <f>D7+D11+D10+D9+D8</f>
        <v>3836.89</v>
      </c>
      <c r="E12" s="73">
        <f t="shared" ref="E12:N12" si="17">E7+E11+E10+E9+E8</f>
        <v>29825.01</v>
      </c>
      <c r="F12" s="73">
        <f t="shared" si="17"/>
        <v>47046.59</v>
      </c>
      <c r="G12" s="73">
        <f t="shared" si="17"/>
        <v>29376.489999999998</v>
      </c>
      <c r="H12" s="73">
        <f t="shared" si="17"/>
        <v>31577.62</v>
      </c>
      <c r="I12" s="73">
        <f t="shared" si="17"/>
        <v>20692.120000000003</v>
      </c>
      <c r="J12" s="73">
        <f t="shared" si="17"/>
        <v>14203.080000000002</v>
      </c>
      <c r="K12" s="73">
        <f t="shared" si="17"/>
        <v>11194.779999999999</v>
      </c>
      <c r="L12" s="73">
        <f t="shared" si="17"/>
        <v>2710.4100000000003</v>
      </c>
      <c r="M12" s="73">
        <f t="shared" si="17"/>
        <v>2199.88</v>
      </c>
      <c r="N12" s="73">
        <f t="shared" si="17"/>
        <v>2006.14</v>
      </c>
      <c r="O12" s="73">
        <f>SUM(O7:O11)</f>
        <v>484.75</v>
      </c>
      <c r="P12" s="282">
        <f t="shared" si="1"/>
        <v>195153.76</v>
      </c>
      <c r="Q12" s="237">
        <f t="shared" si="8"/>
        <v>0.67532926985959718</v>
      </c>
      <c r="R12" s="74">
        <f t="shared" si="9"/>
        <v>0.80307092062996288</v>
      </c>
      <c r="S12" s="74">
        <f t="shared" si="10"/>
        <v>0.76679858840157922</v>
      </c>
      <c r="T12" s="74">
        <f t="shared" si="11"/>
        <v>0.73281727320486956</v>
      </c>
      <c r="U12" s="74">
        <f t="shared" si="12"/>
        <v>0.63187351812190962</v>
      </c>
      <c r="V12" s="74">
        <f t="shared" si="13"/>
        <v>0.48917182876437548</v>
      </c>
      <c r="W12" s="74">
        <f t="shared" si="14"/>
        <v>0.39033573411039107</v>
      </c>
      <c r="X12" s="74">
        <f t="shared" si="15"/>
        <v>0.26037684328680882</v>
      </c>
      <c r="Y12" s="74">
        <f t="shared" si="16"/>
        <v>0.11599212399950529</v>
      </c>
      <c r="Z12" s="74">
        <f>M12/AM12</f>
        <v>0.20717056435398343</v>
      </c>
      <c r="AA12" s="74">
        <f>N12/AN12</f>
        <v>0.1189935720670517</v>
      </c>
      <c r="AB12" s="74">
        <f t="shared" si="3"/>
        <v>4.5918705656123597E-2</v>
      </c>
      <c r="AC12" s="289">
        <f t="shared" si="4"/>
        <v>0.51721035651710934</v>
      </c>
      <c r="AD12" s="249">
        <f>SUM(AD7:AD11)</f>
        <v>5681.51</v>
      </c>
      <c r="AE12" s="249">
        <f t="shared" ref="AE12:AO12" si="18">SUM(AE7:AE11)</f>
        <v>37138.699999999997</v>
      </c>
      <c r="AF12" s="249">
        <f t="shared" si="18"/>
        <v>61354.559999999998</v>
      </c>
      <c r="AG12" s="249">
        <f t="shared" si="18"/>
        <v>40087.06</v>
      </c>
      <c r="AH12" s="249">
        <f t="shared" si="18"/>
        <v>49974.59</v>
      </c>
      <c r="AI12" s="249">
        <f t="shared" si="18"/>
        <v>42300.310000000005</v>
      </c>
      <c r="AJ12" s="249">
        <f t="shared" si="18"/>
        <v>36386.83</v>
      </c>
      <c r="AK12" s="249">
        <f t="shared" si="18"/>
        <v>42994.529999999992</v>
      </c>
      <c r="AL12" s="249">
        <f t="shared" si="18"/>
        <v>23367.190000000002</v>
      </c>
      <c r="AM12" s="249">
        <f t="shared" si="18"/>
        <v>10618.689999999999</v>
      </c>
      <c r="AN12" s="249">
        <f t="shared" si="18"/>
        <v>16859.23</v>
      </c>
      <c r="AO12" s="249">
        <f t="shared" si="18"/>
        <v>10556.7</v>
      </c>
      <c r="AP12" s="296">
        <f>SUM(AD12:AO12)</f>
        <v>377319.89999999997</v>
      </c>
    </row>
    <row r="13" spans="1:42" s="63" customFormat="1" x14ac:dyDescent="0.25">
      <c r="A13" s="305"/>
      <c r="B13" s="123" t="s">
        <v>38</v>
      </c>
      <c r="C13" s="45" t="s">
        <v>13</v>
      </c>
      <c r="D13" s="254">
        <v>549.87</v>
      </c>
      <c r="E13" s="42">
        <v>3114.13</v>
      </c>
      <c r="F13" s="42">
        <v>4085.05</v>
      </c>
      <c r="G13" s="42">
        <v>2175.35</v>
      </c>
      <c r="H13" s="42">
        <v>2562.79</v>
      </c>
      <c r="I13" s="42">
        <v>1244.04</v>
      </c>
      <c r="J13" s="42">
        <v>1019.21</v>
      </c>
      <c r="K13" s="42">
        <v>1022.32</v>
      </c>
      <c r="L13" s="42">
        <v>216.29</v>
      </c>
      <c r="M13" s="42">
        <v>57.08</v>
      </c>
      <c r="N13" s="42"/>
      <c r="O13" s="42"/>
      <c r="P13" s="269">
        <f t="shared" si="1"/>
        <v>16046.13</v>
      </c>
      <c r="Q13" s="235">
        <f t="shared" si="8"/>
        <v>0.82606474874183133</v>
      </c>
      <c r="R13" s="46">
        <f t="shared" si="9"/>
        <v>0.83196548315567309</v>
      </c>
      <c r="S13" s="46">
        <f t="shared" si="10"/>
        <v>0.73435668624927197</v>
      </c>
      <c r="T13" s="46">
        <f t="shared" si="11"/>
        <v>0.67514051525882435</v>
      </c>
      <c r="U13" s="46">
        <f t="shared" si="12"/>
        <v>0.49068803431076896</v>
      </c>
      <c r="V13" s="46">
        <f t="shared" si="13"/>
        <v>0.34131352095828094</v>
      </c>
      <c r="W13" s="46">
        <f t="shared" si="14"/>
        <v>0.19671957120495348</v>
      </c>
      <c r="X13" s="46">
        <f t="shared" si="15"/>
        <v>0.22483593433854709</v>
      </c>
      <c r="Y13" s="46">
        <f t="shared" si="16"/>
        <v>0.14616263118415451</v>
      </c>
      <c r="Z13" s="46">
        <f>M13/AM13</f>
        <v>1.8751026575999474E-2</v>
      </c>
      <c r="AA13" s="46"/>
      <c r="AB13" s="46"/>
      <c r="AC13" s="287">
        <f t="shared" si="4"/>
        <v>0.44188182965023431</v>
      </c>
      <c r="AD13" s="246">
        <v>665.65</v>
      </c>
      <c r="AE13" s="42">
        <v>3743.1000000000004</v>
      </c>
      <c r="AF13" s="42">
        <v>5562.76</v>
      </c>
      <c r="AG13" s="42">
        <v>3222.0699999999997</v>
      </c>
      <c r="AH13" s="247">
        <v>5222.8500000000004</v>
      </c>
      <c r="AI13" s="247">
        <v>3644.86</v>
      </c>
      <c r="AJ13" s="247">
        <v>5181.03</v>
      </c>
      <c r="AK13" s="247">
        <v>4546.96</v>
      </c>
      <c r="AL13" s="247">
        <v>1479.79</v>
      </c>
      <c r="AM13" s="247">
        <v>3044.1</v>
      </c>
      <c r="AN13" s="247"/>
      <c r="AO13" s="247"/>
      <c r="AP13" s="294">
        <f t="shared" si="5"/>
        <v>36313.17</v>
      </c>
    </row>
    <row r="14" spans="1:42" s="63" customFormat="1" x14ac:dyDescent="0.25">
      <c r="A14" s="305"/>
      <c r="B14" s="123" t="s">
        <v>39</v>
      </c>
      <c r="C14" s="45" t="s">
        <v>14</v>
      </c>
      <c r="D14" s="254">
        <v>158.77000000000001</v>
      </c>
      <c r="E14" s="42">
        <v>1085.76</v>
      </c>
      <c r="F14" s="42">
        <v>1029.0999999999999</v>
      </c>
      <c r="G14" s="42">
        <v>308.61</v>
      </c>
      <c r="H14" s="42">
        <v>405.19</v>
      </c>
      <c r="I14" s="42">
        <v>212.86</v>
      </c>
      <c r="J14" s="42">
        <v>238.17</v>
      </c>
      <c r="K14" s="42">
        <v>5.69</v>
      </c>
      <c r="L14" s="42">
        <v>5.1100000000000003</v>
      </c>
      <c r="M14" s="42">
        <v>6.52</v>
      </c>
      <c r="N14" s="42"/>
      <c r="O14" s="42">
        <v>1.07</v>
      </c>
      <c r="P14" s="269">
        <f t="shared" si="1"/>
        <v>3456.8500000000008</v>
      </c>
      <c r="Q14" s="235">
        <f t="shared" si="8"/>
        <v>0.56560151045563034</v>
      </c>
      <c r="R14" s="46">
        <f t="shared" si="9"/>
        <v>0.6060687252997522</v>
      </c>
      <c r="S14" s="46">
        <f t="shared" si="10"/>
        <v>0.45678294487622784</v>
      </c>
      <c r="T14" s="46">
        <f t="shared" si="11"/>
        <v>0.22554264415698311</v>
      </c>
      <c r="U14" s="46">
        <f t="shared" si="12"/>
        <v>0.16982832330209396</v>
      </c>
      <c r="V14" s="46">
        <f t="shared" si="13"/>
        <v>0.1157357314904931</v>
      </c>
      <c r="W14" s="46">
        <f t="shared" si="14"/>
        <v>0.11788609837948066</v>
      </c>
      <c r="X14" s="46">
        <f t="shared" si="15"/>
        <v>4.103681052388646E-3</v>
      </c>
      <c r="Y14" s="46">
        <f t="shared" si="16"/>
        <v>9.67858022236112E-3</v>
      </c>
      <c r="Z14" s="46"/>
      <c r="AA14" s="46"/>
      <c r="AB14" s="46">
        <f t="shared" si="3"/>
        <v>1.8165612664997242E-4</v>
      </c>
      <c r="AC14" s="287">
        <f t="shared" si="4"/>
        <v>0.17016729987860846</v>
      </c>
      <c r="AD14" s="246">
        <v>280.71000000000004</v>
      </c>
      <c r="AE14" s="42">
        <v>1791.48</v>
      </c>
      <c r="AF14" s="42">
        <v>2252.9299999999998</v>
      </c>
      <c r="AG14" s="42">
        <v>1368.3000000000002</v>
      </c>
      <c r="AH14" s="247">
        <v>2385.88</v>
      </c>
      <c r="AI14" s="247">
        <v>1839.19</v>
      </c>
      <c r="AJ14" s="247">
        <v>2020.3400000000001</v>
      </c>
      <c r="AK14" s="247">
        <v>1386.56</v>
      </c>
      <c r="AL14" s="247">
        <v>527.97</v>
      </c>
      <c r="AM14" s="247">
        <v>570.80999999999995</v>
      </c>
      <c r="AN14" s="247"/>
      <c r="AO14" s="247">
        <v>5890.25</v>
      </c>
      <c r="AP14" s="294">
        <f t="shared" si="5"/>
        <v>20314.419999999998</v>
      </c>
    </row>
    <row r="15" spans="1:42" s="63" customFormat="1" x14ac:dyDescent="0.25">
      <c r="A15" s="305"/>
      <c r="B15" s="123" t="s">
        <v>26</v>
      </c>
      <c r="C15" s="45" t="s">
        <v>1</v>
      </c>
      <c r="D15" s="254">
        <v>298.26</v>
      </c>
      <c r="E15" s="42">
        <v>2445.65</v>
      </c>
      <c r="F15" s="42">
        <v>3274.79</v>
      </c>
      <c r="G15" s="42">
        <v>1639.13</v>
      </c>
      <c r="H15" s="42">
        <v>1548.81</v>
      </c>
      <c r="I15" s="42">
        <v>791.41</v>
      </c>
      <c r="J15" s="42">
        <v>297.8</v>
      </c>
      <c r="K15" s="42">
        <v>422.87</v>
      </c>
      <c r="L15" s="42">
        <v>28.28</v>
      </c>
      <c r="M15" s="42">
        <v>8.1999999999999993</v>
      </c>
      <c r="N15" s="42"/>
      <c r="O15" s="42"/>
      <c r="P15" s="269">
        <f t="shared" si="1"/>
        <v>10755.2</v>
      </c>
      <c r="Q15" s="235">
        <f t="shared" si="8"/>
        <v>0.57888709896551049</v>
      </c>
      <c r="R15" s="46">
        <f t="shared" si="9"/>
        <v>0.71107085849525642</v>
      </c>
      <c r="S15" s="46">
        <f t="shared" si="10"/>
        <v>0.62346907109526273</v>
      </c>
      <c r="T15" s="46">
        <f t="shared" si="11"/>
        <v>0.4946122022830623</v>
      </c>
      <c r="U15" s="46">
        <f t="shared" si="12"/>
        <v>0.34277614127030848</v>
      </c>
      <c r="V15" s="46">
        <f t="shared" si="13"/>
        <v>0.18361925356027523</v>
      </c>
      <c r="W15" s="46">
        <f t="shared" si="14"/>
        <v>8.4686237206776038E-2</v>
      </c>
      <c r="X15" s="46">
        <f t="shared" si="15"/>
        <v>9.430663315484647E-2</v>
      </c>
      <c r="Y15" s="46">
        <f t="shared" si="16"/>
        <v>2.2876927308320794E-2</v>
      </c>
      <c r="Z15" s="46">
        <f>M15/AM15</f>
        <v>3.8781687476352631E-3</v>
      </c>
      <c r="AA15" s="46"/>
      <c r="AB15" s="46"/>
      <c r="AC15" s="287">
        <f t="shared" si="4"/>
        <v>0.32889825872175787</v>
      </c>
      <c r="AD15" s="246">
        <v>515.23</v>
      </c>
      <c r="AE15" s="42">
        <v>3439.3900000000003</v>
      </c>
      <c r="AF15" s="42">
        <v>5252.53</v>
      </c>
      <c r="AG15" s="42">
        <v>3313.9700000000003</v>
      </c>
      <c r="AH15" s="247">
        <v>4518.43</v>
      </c>
      <c r="AI15" s="247">
        <v>4310.0600000000004</v>
      </c>
      <c r="AJ15" s="247">
        <v>3516.51</v>
      </c>
      <c r="AK15" s="247">
        <v>4483.99</v>
      </c>
      <c r="AL15" s="247">
        <v>1236.18</v>
      </c>
      <c r="AM15" s="247">
        <v>2114.3999999999996</v>
      </c>
      <c r="AN15" s="247"/>
      <c r="AO15" s="247"/>
      <c r="AP15" s="294">
        <f t="shared" si="5"/>
        <v>32700.690000000002</v>
      </c>
    </row>
    <row r="16" spans="1:42" s="63" customFormat="1" ht="15" customHeight="1" x14ac:dyDescent="0.25">
      <c r="A16" s="305"/>
      <c r="B16" s="123" t="s">
        <v>25</v>
      </c>
      <c r="C16" s="45" t="s">
        <v>0</v>
      </c>
      <c r="D16" s="254">
        <v>540.89</v>
      </c>
      <c r="E16" s="42">
        <v>4136.8100000000004</v>
      </c>
      <c r="F16" s="42">
        <v>5834.73</v>
      </c>
      <c r="G16" s="42">
        <v>3027.36</v>
      </c>
      <c r="H16" s="42">
        <v>2803.48</v>
      </c>
      <c r="I16" s="42">
        <v>975.34</v>
      </c>
      <c r="J16" s="42">
        <v>560.46</v>
      </c>
      <c r="K16" s="42">
        <v>81.819999999999993</v>
      </c>
      <c r="L16" s="42">
        <v>3.92</v>
      </c>
      <c r="M16" s="42"/>
      <c r="N16" s="42">
        <v>9.7799999999999994</v>
      </c>
      <c r="O16" s="42"/>
      <c r="P16" s="269">
        <f t="shared" si="1"/>
        <v>17974.589999999997</v>
      </c>
      <c r="Q16" s="235">
        <f t="shared" si="8"/>
        <v>0.70561607201095822</v>
      </c>
      <c r="R16" s="46">
        <f t="shared" si="9"/>
        <v>0.80062899776463869</v>
      </c>
      <c r="S16" s="46">
        <f t="shared" si="10"/>
        <v>0.71783789768952544</v>
      </c>
      <c r="T16" s="46">
        <f t="shared" si="11"/>
        <v>0.61184374071581449</v>
      </c>
      <c r="U16" s="46">
        <f t="shared" si="12"/>
        <v>0.4470162033567513</v>
      </c>
      <c r="V16" s="46">
        <f t="shared" si="13"/>
        <v>0.22679213782294988</v>
      </c>
      <c r="W16" s="46">
        <f t="shared" si="14"/>
        <v>0.15165766487352392</v>
      </c>
      <c r="X16" s="46">
        <f t="shared" si="15"/>
        <v>2.992367305589385E-2</v>
      </c>
      <c r="Y16" s="46">
        <f t="shared" si="16"/>
        <v>4.0966046254010385E-3</v>
      </c>
      <c r="Z16" s="46"/>
      <c r="AA16" s="46">
        <f>N16/AN16</f>
        <v>3.1684220415912085E-3</v>
      </c>
      <c r="AB16" s="46"/>
      <c r="AC16" s="287">
        <f t="shared" si="4"/>
        <v>0.44874536920415586</v>
      </c>
      <c r="AD16" s="246">
        <v>766.55</v>
      </c>
      <c r="AE16" s="42">
        <v>5166.9500000000007</v>
      </c>
      <c r="AF16" s="42">
        <v>8128.1999999999989</v>
      </c>
      <c r="AG16" s="42">
        <v>4947.93</v>
      </c>
      <c r="AH16" s="247">
        <v>6271.54</v>
      </c>
      <c r="AI16" s="247">
        <v>4300.59</v>
      </c>
      <c r="AJ16" s="247">
        <v>3695.56</v>
      </c>
      <c r="AK16" s="247">
        <v>2734.29</v>
      </c>
      <c r="AL16" s="247">
        <v>956.89</v>
      </c>
      <c r="AM16" s="247"/>
      <c r="AN16" s="247">
        <v>3086.71</v>
      </c>
      <c r="AO16" s="247"/>
      <c r="AP16" s="294">
        <f t="shared" si="5"/>
        <v>40055.21</v>
      </c>
    </row>
    <row r="17" spans="1:42" s="63" customFormat="1" x14ac:dyDescent="0.25">
      <c r="A17" s="305"/>
      <c r="B17" s="123" t="s">
        <v>27</v>
      </c>
      <c r="C17" s="45" t="s">
        <v>2</v>
      </c>
      <c r="D17" s="254">
        <v>340.98</v>
      </c>
      <c r="E17" s="42">
        <v>2779.16</v>
      </c>
      <c r="F17" s="42">
        <v>2402.39</v>
      </c>
      <c r="G17" s="42">
        <v>741.72</v>
      </c>
      <c r="H17" s="42">
        <v>682.36</v>
      </c>
      <c r="I17" s="42">
        <v>566.29999999999995</v>
      </c>
      <c r="J17" s="42">
        <v>230.52</v>
      </c>
      <c r="K17" s="42">
        <v>98.89</v>
      </c>
      <c r="L17" s="42"/>
      <c r="M17" s="42"/>
      <c r="N17" s="42"/>
      <c r="O17" s="42"/>
      <c r="P17" s="269">
        <f t="shared" si="1"/>
        <v>7842.3200000000006</v>
      </c>
      <c r="Q17" s="235">
        <f t="shared" si="8"/>
        <v>0.68257431688519665</v>
      </c>
      <c r="R17" s="46">
        <f t="shared" si="9"/>
        <v>0.80697108544283591</v>
      </c>
      <c r="S17" s="46">
        <f t="shared" ref="S17:S29" si="19">F17/AF17</f>
        <v>0.60053144154143046</v>
      </c>
      <c r="T17" s="46">
        <f t="shared" ref="T17:T29" si="20">G17/AG17</f>
        <v>0.33381489232430978</v>
      </c>
      <c r="U17" s="46">
        <f t="shared" ref="U17:U29" si="21">H17/AH17</f>
        <v>0.25001373983710051</v>
      </c>
      <c r="V17" s="46">
        <f t="shared" ref="V17:V29" si="22">I17/AI17</f>
        <v>0.25268728442602106</v>
      </c>
      <c r="W17" s="46">
        <f t="shared" ref="W17:W29" si="23">J17/AJ17</f>
        <v>0.17560217560217561</v>
      </c>
      <c r="X17" s="46">
        <f t="shared" ref="X17:X29" si="24">K17/AK17</f>
        <v>9.2299794661190954E-2</v>
      </c>
      <c r="Y17" s="46"/>
      <c r="Z17" s="46"/>
      <c r="AA17" s="46"/>
      <c r="AB17" s="46"/>
      <c r="AC17" s="287">
        <f t="shared" si="4"/>
        <v>0.44761027418292482</v>
      </c>
      <c r="AD17" s="246">
        <v>499.55</v>
      </c>
      <c r="AE17" s="42">
        <v>3443.9399999999996</v>
      </c>
      <c r="AF17" s="42">
        <v>4000.4399999999996</v>
      </c>
      <c r="AG17" s="42">
        <v>2221.9499999999998</v>
      </c>
      <c r="AH17" s="247">
        <v>2729.29</v>
      </c>
      <c r="AI17" s="247">
        <v>2241.1099999999997</v>
      </c>
      <c r="AJ17" s="247">
        <v>1312.74</v>
      </c>
      <c r="AK17" s="247">
        <v>1071.4000000000001</v>
      </c>
      <c r="AL17" s="247">
        <v>0</v>
      </c>
      <c r="AM17" s="247"/>
      <c r="AN17" s="247"/>
      <c r="AO17" s="247"/>
      <c r="AP17" s="294">
        <f t="shared" si="5"/>
        <v>17520.420000000002</v>
      </c>
    </row>
    <row r="18" spans="1:42" s="63" customFormat="1" x14ac:dyDescent="0.25">
      <c r="A18" s="305"/>
      <c r="B18" s="123" t="s">
        <v>36</v>
      </c>
      <c r="C18" s="45" t="s">
        <v>11</v>
      </c>
      <c r="D18" s="254">
        <v>832.34</v>
      </c>
      <c r="E18" s="42">
        <v>6246.19</v>
      </c>
      <c r="F18" s="42">
        <v>5347.41</v>
      </c>
      <c r="G18" s="42">
        <v>1879</v>
      </c>
      <c r="H18" s="42">
        <v>1985.05</v>
      </c>
      <c r="I18" s="42">
        <v>878.98</v>
      </c>
      <c r="J18" s="42">
        <v>437.23</v>
      </c>
      <c r="K18" s="42">
        <v>526.71</v>
      </c>
      <c r="L18" s="42">
        <v>8.67</v>
      </c>
      <c r="M18" s="42">
        <v>202.71</v>
      </c>
      <c r="N18" s="42"/>
      <c r="O18" s="42"/>
      <c r="P18" s="269">
        <f t="shared" si="1"/>
        <v>18344.289999999994</v>
      </c>
      <c r="Q18" s="235">
        <f t="shared" si="8"/>
        <v>0.67920063322643554</v>
      </c>
      <c r="R18" s="46">
        <f t="shared" si="9"/>
        <v>0.76543538174407588</v>
      </c>
      <c r="S18" s="46">
        <f t="shared" si="19"/>
        <v>0.5840691435911326</v>
      </c>
      <c r="T18" s="46">
        <f t="shared" si="20"/>
        <v>0.38613291685504092</v>
      </c>
      <c r="U18" s="46">
        <f t="shared" si="21"/>
        <v>0.2718613473574647</v>
      </c>
      <c r="V18" s="46">
        <f t="shared" si="22"/>
        <v>0.18616501924172563</v>
      </c>
      <c r="W18" s="46">
        <f t="shared" si="23"/>
        <v>7.9207472382546579E-2</v>
      </c>
      <c r="X18" s="46">
        <f t="shared" si="24"/>
        <v>7.2278095912461052E-2</v>
      </c>
      <c r="Y18" s="46">
        <f>L18/AL18</f>
        <v>3.0802681645225585E-3</v>
      </c>
      <c r="Z18" s="46">
        <f>M18/AM18</f>
        <v>2.4673761291005784E-2</v>
      </c>
      <c r="AA18" s="46"/>
      <c r="AB18" s="46"/>
      <c r="AC18" s="287">
        <f t="shared" si="4"/>
        <v>0.30951288261204213</v>
      </c>
      <c r="AD18" s="246">
        <v>1225.47</v>
      </c>
      <c r="AE18" s="42">
        <v>8160.3099999999995</v>
      </c>
      <c r="AF18" s="42">
        <v>9155.44</v>
      </c>
      <c r="AG18" s="42">
        <v>4866.2</v>
      </c>
      <c r="AH18" s="247">
        <v>7301.7</v>
      </c>
      <c r="AI18" s="247">
        <v>4721.51</v>
      </c>
      <c r="AJ18" s="247">
        <v>5520.0599999999995</v>
      </c>
      <c r="AK18" s="247">
        <v>7287.27</v>
      </c>
      <c r="AL18" s="247">
        <v>2814.69</v>
      </c>
      <c r="AM18" s="247">
        <v>8215.6099999999988</v>
      </c>
      <c r="AN18" s="247"/>
      <c r="AO18" s="247"/>
      <c r="AP18" s="294">
        <f t="shared" si="5"/>
        <v>59268.260000000009</v>
      </c>
    </row>
    <row r="19" spans="1:42" s="63" customFormat="1" x14ac:dyDescent="0.25">
      <c r="A19" s="305"/>
      <c r="B19" s="123" t="s">
        <v>28</v>
      </c>
      <c r="C19" s="45" t="s">
        <v>3</v>
      </c>
      <c r="D19" s="254">
        <v>762.28</v>
      </c>
      <c r="E19" s="42">
        <v>5554.38</v>
      </c>
      <c r="F19" s="42">
        <v>4576.25</v>
      </c>
      <c r="G19" s="42">
        <v>1721.67</v>
      </c>
      <c r="H19" s="42">
        <v>1092.27</v>
      </c>
      <c r="I19" s="42">
        <v>129.05000000000001</v>
      </c>
      <c r="J19" s="42">
        <v>48.77</v>
      </c>
      <c r="K19" s="42">
        <v>310.10000000000002</v>
      </c>
      <c r="L19" s="42">
        <v>17.09</v>
      </c>
      <c r="M19" s="42"/>
      <c r="N19" s="42"/>
      <c r="O19" s="42"/>
      <c r="P19" s="269">
        <f t="shared" si="1"/>
        <v>14211.86</v>
      </c>
      <c r="Q19" s="235">
        <f t="shared" si="8"/>
        <v>0.77636322897358068</v>
      </c>
      <c r="R19" s="46">
        <f t="shared" si="9"/>
        <v>0.83081866087895617</v>
      </c>
      <c r="S19" s="46">
        <f t="shared" si="19"/>
        <v>0.64690756625634005</v>
      </c>
      <c r="T19" s="46">
        <f t="shared" si="20"/>
        <v>0.47348706736520774</v>
      </c>
      <c r="U19" s="46">
        <f t="shared" si="21"/>
        <v>0.26677624910547026</v>
      </c>
      <c r="V19" s="46">
        <f t="shared" si="22"/>
        <v>4.3686822524187707E-2</v>
      </c>
      <c r="W19" s="46">
        <f t="shared" si="23"/>
        <v>4.433193044331931E-2</v>
      </c>
      <c r="X19" s="46">
        <f t="shared" si="24"/>
        <v>9.7838467144763713E-2</v>
      </c>
      <c r="Y19" s="46">
        <f>L19/AL19</f>
        <v>1.877650574611615E-2</v>
      </c>
      <c r="Z19" s="46"/>
      <c r="AA19" s="46"/>
      <c r="AB19" s="46"/>
      <c r="AC19" s="287">
        <f t="shared" si="4"/>
        <v>0.46435504102355163</v>
      </c>
      <c r="AD19" s="246">
        <v>981.86</v>
      </c>
      <c r="AE19" s="42">
        <v>6685.43</v>
      </c>
      <c r="AF19" s="42">
        <v>7074.04</v>
      </c>
      <c r="AG19" s="42">
        <v>3636.15</v>
      </c>
      <c r="AH19" s="247">
        <v>4094.33</v>
      </c>
      <c r="AI19" s="247">
        <v>2953.98</v>
      </c>
      <c r="AJ19" s="247">
        <v>1100.1099999999999</v>
      </c>
      <c r="AK19" s="247">
        <v>3169.5099999999998</v>
      </c>
      <c r="AL19" s="247">
        <v>910.18000000000006</v>
      </c>
      <c r="AM19" s="247"/>
      <c r="AN19" s="247"/>
      <c r="AO19" s="247"/>
      <c r="AP19" s="294">
        <f t="shared" si="5"/>
        <v>30605.589999999997</v>
      </c>
    </row>
    <row r="20" spans="1:42" s="63" customFormat="1" x14ac:dyDescent="0.25">
      <c r="A20" s="305"/>
      <c r="B20" s="123" t="s">
        <v>29</v>
      </c>
      <c r="C20" s="45" t="s">
        <v>4</v>
      </c>
      <c r="D20" s="254">
        <v>474.48</v>
      </c>
      <c r="E20" s="42">
        <v>3125.94</v>
      </c>
      <c r="F20" s="42">
        <v>2089.09</v>
      </c>
      <c r="G20" s="42">
        <v>587.85</v>
      </c>
      <c r="H20" s="42">
        <v>621.45000000000005</v>
      </c>
      <c r="I20" s="42">
        <v>150.63</v>
      </c>
      <c r="J20" s="42">
        <v>30.22</v>
      </c>
      <c r="K20" s="42">
        <v>171.66</v>
      </c>
      <c r="L20" s="42"/>
      <c r="M20" s="42"/>
      <c r="N20" s="42"/>
      <c r="O20" s="42"/>
      <c r="P20" s="269">
        <f t="shared" si="1"/>
        <v>7251.3200000000006</v>
      </c>
      <c r="Q20" s="235">
        <f t="shared" si="8"/>
        <v>0.78682652604348047</v>
      </c>
      <c r="R20" s="46">
        <f t="shared" si="9"/>
        <v>0.8383323142277862</v>
      </c>
      <c r="S20" s="46">
        <f t="shared" si="19"/>
        <v>0.62734681865683295</v>
      </c>
      <c r="T20" s="46">
        <f t="shared" si="20"/>
        <v>0.34614433426761193</v>
      </c>
      <c r="U20" s="46">
        <f t="shared" si="21"/>
        <v>0.24900430333287926</v>
      </c>
      <c r="V20" s="46">
        <f t="shared" si="22"/>
        <v>0.10679948950652296</v>
      </c>
      <c r="W20" s="46">
        <f t="shared" si="23"/>
        <v>1.2202606883853148E-2</v>
      </c>
      <c r="X20" s="46">
        <f t="shared" si="24"/>
        <v>7.0414793423686547E-2</v>
      </c>
      <c r="Y20" s="46"/>
      <c r="Z20" s="46"/>
      <c r="AA20" s="46"/>
      <c r="AB20" s="46"/>
      <c r="AC20" s="287">
        <f t="shared" si="4"/>
        <v>0.39884910352292913</v>
      </c>
      <c r="AD20" s="246">
        <v>603.03</v>
      </c>
      <c r="AE20" s="42">
        <v>3728.76</v>
      </c>
      <c r="AF20" s="42">
        <v>3330.04</v>
      </c>
      <c r="AG20" s="42">
        <v>1698.2800000000002</v>
      </c>
      <c r="AH20" s="247">
        <v>2495.7399999999998</v>
      </c>
      <c r="AI20" s="247">
        <v>1410.4</v>
      </c>
      <c r="AJ20" s="247">
        <v>2476.52</v>
      </c>
      <c r="AK20" s="247">
        <v>2437.8399999999997</v>
      </c>
      <c r="AL20" s="247">
        <v>0</v>
      </c>
      <c r="AM20" s="247"/>
      <c r="AN20" s="247"/>
      <c r="AO20" s="247"/>
      <c r="AP20" s="294">
        <f t="shared" si="5"/>
        <v>18180.61</v>
      </c>
    </row>
    <row r="21" spans="1:42" s="63" customFormat="1" x14ac:dyDescent="0.25">
      <c r="A21" s="305"/>
      <c r="B21" s="123" t="s">
        <v>32</v>
      </c>
      <c r="C21" s="45" t="s">
        <v>7</v>
      </c>
      <c r="D21" s="254">
        <v>242.97</v>
      </c>
      <c r="E21" s="42">
        <v>1785.36</v>
      </c>
      <c r="F21" s="42">
        <v>2016.87</v>
      </c>
      <c r="G21" s="42">
        <v>814.16</v>
      </c>
      <c r="H21" s="42">
        <v>634.30999999999995</v>
      </c>
      <c r="I21" s="42">
        <v>305.02999999999997</v>
      </c>
      <c r="J21" s="42">
        <v>161.83000000000001</v>
      </c>
      <c r="K21" s="42">
        <v>383.14</v>
      </c>
      <c r="L21" s="42">
        <v>211.92</v>
      </c>
      <c r="M21" s="42">
        <v>39.700000000000003</v>
      </c>
      <c r="N21" s="42"/>
      <c r="O21" s="42"/>
      <c r="P21" s="269">
        <f t="shared" si="1"/>
        <v>6595.29</v>
      </c>
      <c r="Q21" s="235">
        <f t="shared" si="8"/>
        <v>0.58060122347543486</v>
      </c>
      <c r="R21" s="46">
        <f t="shared" si="9"/>
        <v>0.76596292371517927</v>
      </c>
      <c r="S21" s="46">
        <f t="shared" si="19"/>
        <v>0.62733906487172464</v>
      </c>
      <c r="T21" s="46">
        <f t="shared" si="20"/>
        <v>0.49067656666224702</v>
      </c>
      <c r="U21" s="46">
        <f t="shared" si="21"/>
        <v>0.26702392779564549</v>
      </c>
      <c r="V21" s="46">
        <f t="shared" si="22"/>
        <v>0.23385773647975219</v>
      </c>
      <c r="W21" s="46">
        <f t="shared" si="23"/>
        <v>0.11645797351755903</v>
      </c>
      <c r="X21" s="46">
        <f t="shared" si="24"/>
        <v>0.22460093676540416</v>
      </c>
      <c r="Y21" s="46">
        <f>L21/AL21</f>
        <v>0.31284784245412539</v>
      </c>
      <c r="Z21" s="46">
        <f>M21/AM21</f>
        <v>1.4973955877749155E-2</v>
      </c>
      <c r="AA21" s="46">
        <f>N21/AN21</f>
        <v>0</v>
      </c>
      <c r="AB21" s="46"/>
      <c r="AC21" s="287">
        <f t="shared" si="4"/>
        <v>0.31802569457470575</v>
      </c>
      <c r="AD21" s="246">
        <v>418.48</v>
      </c>
      <c r="AE21" s="42">
        <v>2330.87</v>
      </c>
      <c r="AF21" s="42">
        <v>3214.96</v>
      </c>
      <c r="AG21" s="42">
        <v>1659.26</v>
      </c>
      <c r="AH21" s="247">
        <v>2375.48</v>
      </c>
      <c r="AI21" s="247">
        <v>1304.3399999999999</v>
      </c>
      <c r="AJ21" s="247">
        <v>1389.6</v>
      </c>
      <c r="AK21" s="247">
        <v>1705.87</v>
      </c>
      <c r="AL21" s="247">
        <v>677.39</v>
      </c>
      <c r="AM21" s="247">
        <v>2651.27</v>
      </c>
      <c r="AN21" s="247">
        <v>3010.71</v>
      </c>
      <c r="AO21" s="247"/>
      <c r="AP21" s="294">
        <f t="shared" si="5"/>
        <v>20738.23</v>
      </c>
    </row>
    <row r="22" spans="1:42" s="63" customFormat="1" x14ac:dyDescent="0.25">
      <c r="A22" s="305"/>
      <c r="B22" s="123" t="s">
        <v>31</v>
      </c>
      <c r="C22" s="45" t="s">
        <v>6</v>
      </c>
      <c r="D22" s="254">
        <v>502.2</v>
      </c>
      <c r="E22" s="42">
        <v>3521.68</v>
      </c>
      <c r="F22" s="42">
        <v>3002.87</v>
      </c>
      <c r="G22" s="42">
        <v>1223.3900000000001</v>
      </c>
      <c r="H22" s="42">
        <v>561.27</v>
      </c>
      <c r="I22" s="42">
        <v>304.63</v>
      </c>
      <c r="J22" s="42">
        <v>126.78</v>
      </c>
      <c r="K22" s="42">
        <v>133.84</v>
      </c>
      <c r="L22" s="42">
        <v>266.45999999999998</v>
      </c>
      <c r="M22" s="42">
        <v>12.45</v>
      </c>
      <c r="N22" s="42"/>
      <c r="O22" s="42"/>
      <c r="P22" s="269">
        <f t="shared" si="1"/>
        <v>9655.57</v>
      </c>
      <c r="Q22" s="235">
        <f t="shared" si="8"/>
        <v>0.70205359764024999</v>
      </c>
      <c r="R22" s="46">
        <f t="shared" si="9"/>
        <v>0.7714354559593436</v>
      </c>
      <c r="S22" s="46">
        <f t="shared" si="19"/>
        <v>0.58206096882553504</v>
      </c>
      <c r="T22" s="46">
        <f t="shared" si="20"/>
        <v>0.43443012982585727</v>
      </c>
      <c r="U22" s="46">
        <f t="shared" si="21"/>
        <v>0.15938288011994819</v>
      </c>
      <c r="V22" s="46">
        <f t="shared" si="22"/>
        <v>9.8390889242019039E-2</v>
      </c>
      <c r="W22" s="46">
        <f t="shared" si="23"/>
        <v>5.3297123687330264E-2</v>
      </c>
      <c r="X22" s="46">
        <f t="shared" si="24"/>
        <v>3.554960583073033E-2</v>
      </c>
      <c r="Y22" s="46">
        <f t="shared" ref="Y22:Z24" si="25">L22/AL22</f>
        <v>8.2983752674408814E-2</v>
      </c>
      <c r="Z22" s="46">
        <f t="shared" si="25"/>
        <v>1.0428271084791475E-2</v>
      </c>
      <c r="AA22" s="46"/>
      <c r="AB22" s="46"/>
      <c r="AC22" s="287">
        <f t="shared" si="4"/>
        <v>0.31739129291432483</v>
      </c>
      <c r="AD22" s="246">
        <v>715.32999999999993</v>
      </c>
      <c r="AE22" s="42">
        <v>4565.1000000000004</v>
      </c>
      <c r="AF22" s="42">
        <v>5159.03</v>
      </c>
      <c r="AG22" s="42">
        <v>2816.08</v>
      </c>
      <c r="AH22" s="247">
        <v>3521.52</v>
      </c>
      <c r="AI22" s="247">
        <v>3096.12</v>
      </c>
      <c r="AJ22" s="247">
        <v>2378.7400000000002</v>
      </c>
      <c r="AK22" s="247">
        <v>3764.88</v>
      </c>
      <c r="AL22" s="247">
        <v>3210.9900000000002</v>
      </c>
      <c r="AM22" s="247">
        <v>1193.8700000000001</v>
      </c>
      <c r="AN22" s="247"/>
      <c r="AO22" s="247"/>
      <c r="AP22" s="294">
        <f t="shared" si="5"/>
        <v>30421.66</v>
      </c>
    </row>
    <row r="23" spans="1:42" s="63" customFormat="1" x14ac:dyDescent="0.25">
      <c r="A23" s="305"/>
      <c r="B23" s="123" t="s">
        <v>30</v>
      </c>
      <c r="C23" s="45" t="s">
        <v>5</v>
      </c>
      <c r="D23" s="254">
        <v>566.1</v>
      </c>
      <c r="E23" s="42">
        <v>3735.81</v>
      </c>
      <c r="F23" s="42">
        <v>3172.57</v>
      </c>
      <c r="G23" s="42">
        <v>992.94</v>
      </c>
      <c r="H23" s="42">
        <v>841.74</v>
      </c>
      <c r="I23" s="42">
        <v>196.17</v>
      </c>
      <c r="J23" s="42">
        <v>44.98</v>
      </c>
      <c r="K23" s="42">
        <v>5.87</v>
      </c>
      <c r="L23" s="42">
        <v>9.64</v>
      </c>
      <c r="M23" s="42">
        <v>5.13</v>
      </c>
      <c r="N23" s="42"/>
      <c r="O23" s="42"/>
      <c r="P23" s="269">
        <f t="shared" si="1"/>
        <v>9570.9499999999989</v>
      </c>
      <c r="Q23" s="235">
        <f t="shared" si="8"/>
        <v>0.78670891353289418</v>
      </c>
      <c r="R23" s="46">
        <f t="shared" si="9"/>
        <v>0.86405678640567873</v>
      </c>
      <c r="S23" s="46">
        <f t="shared" si="19"/>
        <v>0.72969715648639888</v>
      </c>
      <c r="T23" s="46">
        <f t="shared" si="20"/>
        <v>0.51288488060372217</v>
      </c>
      <c r="U23" s="46">
        <f t="shared" si="21"/>
        <v>0.38173457170844977</v>
      </c>
      <c r="V23" s="46">
        <f t="shared" si="22"/>
        <v>9.6898956769145644E-2</v>
      </c>
      <c r="W23" s="46">
        <f t="shared" si="23"/>
        <v>1.6556242638398114E-2</v>
      </c>
      <c r="X23" s="46">
        <f t="shared" si="24"/>
        <v>3.4884826586160178E-3</v>
      </c>
      <c r="Y23" s="46">
        <f t="shared" si="25"/>
        <v>8.3589129944678566E-3</v>
      </c>
      <c r="Z23" s="46">
        <f t="shared" si="25"/>
        <v>3.7100786854894698E-3</v>
      </c>
      <c r="AA23" s="46"/>
      <c r="AB23" s="46"/>
      <c r="AC23" s="287">
        <f t="shared" si="4"/>
        <v>0.42552855671216899</v>
      </c>
      <c r="AD23" s="246">
        <v>719.58</v>
      </c>
      <c r="AE23" s="42">
        <v>4323.57</v>
      </c>
      <c r="AF23" s="42">
        <v>4347.79</v>
      </c>
      <c r="AG23" s="42">
        <v>1935.99</v>
      </c>
      <c r="AH23" s="247">
        <v>2205.04</v>
      </c>
      <c r="AI23" s="247">
        <v>2024.48</v>
      </c>
      <c r="AJ23" s="247">
        <v>2716.8</v>
      </c>
      <c r="AK23" s="247">
        <v>1682.6799999999998</v>
      </c>
      <c r="AL23" s="247">
        <v>1153.26</v>
      </c>
      <c r="AM23" s="247">
        <v>1382.72</v>
      </c>
      <c r="AN23" s="247"/>
      <c r="AO23" s="247"/>
      <c r="AP23" s="294">
        <f t="shared" si="5"/>
        <v>22491.909999999996</v>
      </c>
    </row>
    <row r="24" spans="1:42" s="63" customFormat="1" x14ac:dyDescent="0.25">
      <c r="A24" s="305"/>
      <c r="B24" s="261" t="s">
        <v>50</v>
      </c>
      <c r="C24" s="75" t="s">
        <v>55</v>
      </c>
      <c r="D24" s="85">
        <f>D14+D13+D18+D21+D22+D23+D20+D19+D17+D15+D16</f>
        <v>5269.14</v>
      </c>
      <c r="E24" s="76">
        <f t="shared" ref="E24:N24" si="26">E14+E13+E18+E21+E22+E23+E20+E19+E17+E15+E16</f>
        <v>37530.869999999995</v>
      </c>
      <c r="F24" s="76">
        <f t="shared" si="26"/>
        <v>36831.119999999995</v>
      </c>
      <c r="G24" s="76">
        <f t="shared" si="26"/>
        <v>15111.18</v>
      </c>
      <c r="H24" s="76">
        <f t="shared" si="26"/>
        <v>13738.72</v>
      </c>
      <c r="I24" s="76">
        <f t="shared" si="26"/>
        <v>5754.4400000000005</v>
      </c>
      <c r="J24" s="76">
        <f t="shared" si="26"/>
        <v>3195.9700000000003</v>
      </c>
      <c r="K24" s="76">
        <f t="shared" si="26"/>
        <v>3162.91</v>
      </c>
      <c r="L24" s="76">
        <f t="shared" si="26"/>
        <v>767.38</v>
      </c>
      <c r="M24" s="76">
        <f t="shared" si="26"/>
        <v>331.78999999999996</v>
      </c>
      <c r="N24" s="76">
        <f t="shared" si="26"/>
        <v>9.7799999999999994</v>
      </c>
      <c r="O24" s="76">
        <f>SUM(O13:O23)</f>
        <v>1.07</v>
      </c>
      <c r="P24" s="283">
        <f t="shared" si="1"/>
        <v>121704.37000000001</v>
      </c>
      <c r="Q24" s="238">
        <f t="shared" si="8"/>
        <v>0.71287056378729985</v>
      </c>
      <c r="R24" s="77">
        <f t="shared" si="9"/>
        <v>0.79214312700379275</v>
      </c>
      <c r="S24" s="77">
        <f t="shared" si="19"/>
        <v>0.64078460410006166</v>
      </c>
      <c r="T24" s="77">
        <f t="shared" si="20"/>
        <v>0.47690128630210388</v>
      </c>
      <c r="U24" s="77">
        <f t="shared" si="21"/>
        <v>0.31860265573329494</v>
      </c>
      <c r="V24" s="77">
        <f t="shared" si="22"/>
        <v>0.1806922174521394</v>
      </c>
      <c r="W24" s="77">
        <f t="shared" si="23"/>
        <v>0.10208154398826372</v>
      </c>
      <c r="X24" s="77">
        <f t="shared" si="24"/>
        <v>9.2290476711529346E-2</v>
      </c>
      <c r="Y24" s="77">
        <f t="shared" si="25"/>
        <v>5.9177903872343902E-2</v>
      </c>
      <c r="Z24" s="77">
        <f t="shared" si="25"/>
        <v>1.7305262982207064E-2</v>
      </c>
      <c r="AA24" s="77">
        <f>N24/AN24</f>
        <v>1.6039570834877701E-3</v>
      </c>
      <c r="AB24" s="77">
        <f t="shared" si="3"/>
        <v>1.8165612664997242E-4</v>
      </c>
      <c r="AC24" s="290">
        <f t="shared" si="4"/>
        <v>0.37036093557299221</v>
      </c>
      <c r="AD24" s="250">
        <f>SUM(AD13:AD23)</f>
        <v>7391.4400000000005</v>
      </c>
      <c r="AE24" s="250">
        <f t="shared" ref="AE24:AO24" si="27">SUM(AE13:AE23)</f>
        <v>47378.9</v>
      </c>
      <c r="AF24" s="250">
        <f t="shared" si="27"/>
        <v>57478.159999999996</v>
      </c>
      <c r="AG24" s="250">
        <f t="shared" si="27"/>
        <v>31686.180000000004</v>
      </c>
      <c r="AH24" s="250">
        <f t="shared" si="27"/>
        <v>43121.8</v>
      </c>
      <c r="AI24" s="250">
        <f t="shared" si="27"/>
        <v>31846.639999999999</v>
      </c>
      <c r="AJ24" s="250">
        <f t="shared" si="27"/>
        <v>31308.01</v>
      </c>
      <c r="AK24" s="250">
        <f t="shared" si="27"/>
        <v>34271.25</v>
      </c>
      <c r="AL24" s="250">
        <f t="shared" si="27"/>
        <v>12967.34</v>
      </c>
      <c r="AM24" s="250">
        <f t="shared" si="27"/>
        <v>19172.78</v>
      </c>
      <c r="AN24" s="250">
        <f t="shared" si="27"/>
        <v>6097.42</v>
      </c>
      <c r="AO24" s="250">
        <f t="shared" si="27"/>
        <v>5890.25</v>
      </c>
      <c r="AP24" s="297">
        <f>SUM(AD24:AO24)</f>
        <v>328610.17</v>
      </c>
    </row>
    <row r="25" spans="1:42" s="63" customFormat="1" x14ac:dyDescent="0.25">
      <c r="A25" s="305"/>
      <c r="B25" s="123" t="s">
        <v>35</v>
      </c>
      <c r="C25" s="45" t="s">
        <v>10</v>
      </c>
      <c r="D25" s="254">
        <v>226.21</v>
      </c>
      <c r="E25" s="42">
        <v>1748.41</v>
      </c>
      <c r="F25" s="42">
        <v>1695.69</v>
      </c>
      <c r="G25" s="42">
        <v>913.52</v>
      </c>
      <c r="H25" s="42">
        <v>524.05999999999995</v>
      </c>
      <c r="I25" s="42">
        <v>198.13</v>
      </c>
      <c r="J25" s="42">
        <v>102.86</v>
      </c>
      <c r="K25" s="42">
        <v>102.64</v>
      </c>
      <c r="L25" s="42">
        <v>1.03</v>
      </c>
      <c r="M25" s="42"/>
      <c r="N25" s="42"/>
      <c r="O25" s="42"/>
      <c r="P25" s="269">
        <f t="shared" si="1"/>
        <v>5512.5499999999993</v>
      </c>
      <c r="Q25" s="235">
        <f t="shared" si="8"/>
        <v>0.70114372501007349</v>
      </c>
      <c r="R25" s="46">
        <f t="shared" si="9"/>
        <v>0.80084371178219227</v>
      </c>
      <c r="S25" s="46">
        <f t="shared" si="19"/>
        <v>0.62516221796195248</v>
      </c>
      <c r="T25" s="46">
        <f t="shared" si="20"/>
        <v>0.48892647263463246</v>
      </c>
      <c r="U25" s="46">
        <f t="shared" si="21"/>
        <v>0.19450186871142419</v>
      </c>
      <c r="V25" s="46">
        <f t="shared" si="22"/>
        <v>0.1243675852112234</v>
      </c>
      <c r="W25" s="46">
        <f t="shared" si="23"/>
        <v>8.5437570602697868E-2</v>
      </c>
      <c r="X25" s="46">
        <f t="shared" si="24"/>
        <v>4.387562303897681E-2</v>
      </c>
      <c r="Y25" s="46">
        <f>L25/AL25</f>
        <v>9.2404029892255099E-4</v>
      </c>
      <c r="Z25" s="46"/>
      <c r="AA25" s="46"/>
      <c r="AB25" s="46"/>
      <c r="AC25" s="287">
        <f t="shared" si="4"/>
        <v>0.34384539479018911</v>
      </c>
      <c r="AD25" s="246">
        <v>322.63</v>
      </c>
      <c r="AE25" s="42">
        <v>2183.21</v>
      </c>
      <c r="AF25" s="42">
        <v>2712.4</v>
      </c>
      <c r="AG25" s="42">
        <v>1868.42</v>
      </c>
      <c r="AH25" s="247">
        <v>2694.37</v>
      </c>
      <c r="AI25" s="247">
        <v>1593.1</v>
      </c>
      <c r="AJ25" s="247">
        <v>1203.9199999999998</v>
      </c>
      <c r="AK25" s="247">
        <v>2339.3399999999997</v>
      </c>
      <c r="AL25" s="247">
        <v>1114.67</v>
      </c>
      <c r="AM25" s="247"/>
      <c r="AN25" s="247"/>
      <c r="AO25" s="247"/>
      <c r="AP25" s="294">
        <f t="shared" si="5"/>
        <v>16032.06</v>
      </c>
    </row>
    <row r="26" spans="1:42" s="63" customFormat="1" x14ac:dyDescent="0.25">
      <c r="A26" s="305"/>
      <c r="B26" s="123" t="s">
        <v>33</v>
      </c>
      <c r="C26" s="45" t="s">
        <v>8</v>
      </c>
      <c r="D26" s="254">
        <v>169.97</v>
      </c>
      <c r="E26" s="42">
        <v>999.23</v>
      </c>
      <c r="F26" s="42">
        <v>871.96</v>
      </c>
      <c r="G26" s="42">
        <v>351.36</v>
      </c>
      <c r="H26" s="42">
        <v>283.45</v>
      </c>
      <c r="I26" s="42">
        <v>55.66</v>
      </c>
      <c r="J26" s="42">
        <v>63.67</v>
      </c>
      <c r="K26" s="42">
        <v>12.2</v>
      </c>
      <c r="L26" s="42"/>
      <c r="M26" s="42"/>
      <c r="N26" s="42"/>
      <c r="O26" s="42"/>
      <c r="P26" s="269">
        <f t="shared" si="1"/>
        <v>2807.4999999999995</v>
      </c>
      <c r="Q26" s="235">
        <f t="shared" si="8"/>
        <v>0.66480228419446941</v>
      </c>
      <c r="R26" s="46">
        <f t="shared" si="9"/>
        <v>0.70772510606350347</v>
      </c>
      <c r="S26" s="46">
        <f t="shared" si="19"/>
        <v>0.44115697712658042</v>
      </c>
      <c r="T26" s="46">
        <f t="shared" si="20"/>
        <v>0.31175745099952978</v>
      </c>
      <c r="U26" s="46">
        <f t="shared" si="21"/>
        <v>0.17418637235140849</v>
      </c>
      <c r="V26" s="46">
        <f t="shared" si="22"/>
        <v>4.9180907275522642E-2</v>
      </c>
      <c r="W26" s="46">
        <f t="shared" si="23"/>
        <v>3.4353636888478825E-2</v>
      </c>
      <c r="X26" s="46">
        <f t="shared" si="24"/>
        <v>1.0661446635964031E-2</v>
      </c>
      <c r="Y26" s="46"/>
      <c r="Z26" s="46"/>
      <c r="AA26" s="46"/>
      <c r="AB26" s="46"/>
      <c r="AC26" s="287">
        <f t="shared" si="4"/>
        <v>0.26667439222935041</v>
      </c>
      <c r="AD26" s="246">
        <v>255.67000000000002</v>
      </c>
      <c r="AE26" s="42">
        <v>1411.89</v>
      </c>
      <c r="AF26" s="42">
        <v>1976.53</v>
      </c>
      <c r="AG26" s="42">
        <v>1127.03</v>
      </c>
      <c r="AH26" s="247">
        <v>1627.28</v>
      </c>
      <c r="AI26" s="247">
        <v>1131.74</v>
      </c>
      <c r="AJ26" s="247">
        <v>1853.3700000000001</v>
      </c>
      <c r="AK26" s="247">
        <v>1144.31</v>
      </c>
      <c r="AL26" s="247"/>
      <c r="AM26" s="247"/>
      <c r="AN26" s="247"/>
      <c r="AO26" s="247"/>
      <c r="AP26" s="294">
        <f t="shared" si="5"/>
        <v>10527.82</v>
      </c>
    </row>
    <row r="27" spans="1:42" s="63" customFormat="1" x14ac:dyDescent="0.25">
      <c r="A27" s="305"/>
      <c r="B27" s="123" t="s">
        <v>34</v>
      </c>
      <c r="C27" s="45" t="s">
        <v>9</v>
      </c>
      <c r="D27" s="254">
        <v>375.17</v>
      </c>
      <c r="E27" s="42">
        <v>1952.85</v>
      </c>
      <c r="F27" s="42">
        <v>1558.63</v>
      </c>
      <c r="G27" s="42">
        <v>468.19</v>
      </c>
      <c r="H27" s="42">
        <v>480.46</v>
      </c>
      <c r="I27" s="42">
        <v>253.33</v>
      </c>
      <c r="J27" s="42">
        <v>134.56</v>
      </c>
      <c r="K27" s="42">
        <v>15.8</v>
      </c>
      <c r="L27" s="42">
        <v>7.85</v>
      </c>
      <c r="M27" s="42">
        <v>3.2</v>
      </c>
      <c r="N27" s="42"/>
      <c r="O27" s="42"/>
      <c r="P27" s="269">
        <f t="shared" si="1"/>
        <v>5250.0400000000009</v>
      </c>
      <c r="Q27" s="235">
        <f t="shared" si="8"/>
        <v>0.73118300526213209</v>
      </c>
      <c r="R27" s="46">
        <f t="shared" si="9"/>
        <v>0.71218354084155711</v>
      </c>
      <c r="S27" s="46">
        <f t="shared" si="19"/>
        <v>0.53114169753517659</v>
      </c>
      <c r="T27" s="46">
        <f t="shared" si="20"/>
        <v>0.30300029769994435</v>
      </c>
      <c r="U27" s="46">
        <f t="shared" si="21"/>
        <v>0.14597701847879585</v>
      </c>
      <c r="V27" s="46">
        <f t="shared" si="22"/>
        <v>0.10648591845313157</v>
      </c>
      <c r="W27" s="46">
        <f t="shared" si="23"/>
        <v>7.2286956007886247E-2</v>
      </c>
      <c r="X27" s="46">
        <f t="shared" si="24"/>
        <v>7.4278487915642203E-3</v>
      </c>
      <c r="Y27" s="46">
        <f t="shared" ref="Y27:Z29" si="28">L27/AL27</f>
        <v>3.4284865743086251E-3</v>
      </c>
      <c r="Z27" s="46">
        <f t="shared" si="28"/>
        <v>2.0392426762511073E-3</v>
      </c>
      <c r="AA27" s="46"/>
      <c r="AB27" s="46"/>
      <c r="AC27" s="287">
        <f t="shared" si="4"/>
        <v>0.24703024850583133</v>
      </c>
      <c r="AD27" s="246">
        <v>513.1</v>
      </c>
      <c r="AE27" s="42">
        <v>2742.06</v>
      </c>
      <c r="AF27" s="42">
        <v>2934.49</v>
      </c>
      <c r="AG27" s="42">
        <v>1545.18</v>
      </c>
      <c r="AH27" s="247">
        <v>3291.34</v>
      </c>
      <c r="AI27" s="247">
        <v>2379</v>
      </c>
      <c r="AJ27" s="247">
        <v>1861.47</v>
      </c>
      <c r="AK27" s="247">
        <v>2127.13</v>
      </c>
      <c r="AL27" s="247">
        <v>2289.64</v>
      </c>
      <c r="AM27" s="247">
        <v>1569.21</v>
      </c>
      <c r="AN27" s="247"/>
      <c r="AO27" s="247"/>
      <c r="AP27" s="294">
        <f t="shared" si="5"/>
        <v>21252.62</v>
      </c>
    </row>
    <row r="28" spans="1:42" s="63" customFormat="1" x14ac:dyDescent="0.25">
      <c r="A28" s="305"/>
      <c r="B28" s="262" t="s">
        <v>51</v>
      </c>
      <c r="C28" s="174" t="s">
        <v>52</v>
      </c>
      <c r="D28" s="255">
        <f>D26+D27+D25</f>
        <v>771.35</v>
      </c>
      <c r="E28" s="175">
        <f t="shared" ref="E28:N28" si="29">E26+E27+E25</f>
        <v>4700.49</v>
      </c>
      <c r="F28" s="175">
        <f t="shared" si="29"/>
        <v>4126.2800000000007</v>
      </c>
      <c r="G28" s="175">
        <f t="shared" si="29"/>
        <v>1733.07</v>
      </c>
      <c r="H28" s="175">
        <f t="shared" si="29"/>
        <v>1287.9699999999998</v>
      </c>
      <c r="I28" s="175">
        <f t="shared" si="29"/>
        <v>507.12</v>
      </c>
      <c r="J28" s="175">
        <f t="shared" si="29"/>
        <v>301.09000000000003</v>
      </c>
      <c r="K28" s="175">
        <f t="shared" si="29"/>
        <v>130.63999999999999</v>
      </c>
      <c r="L28" s="175">
        <f t="shared" si="29"/>
        <v>8.879999999999999</v>
      </c>
      <c r="M28" s="175">
        <f>M26+M27+M25</f>
        <v>3.2</v>
      </c>
      <c r="N28" s="175">
        <f t="shared" si="29"/>
        <v>0</v>
      </c>
      <c r="O28" s="175">
        <f>SUM(O25:O27)</f>
        <v>0</v>
      </c>
      <c r="P28" s="284">
        <f t="shared" si="1"/>
        <v>13570.09</v>
      </c>
      <c r="Q28" s="239">
        <f t="shared" si="8"/>
        <v>0.70675279457577422</v>
      </c>
      <c r="R28" s="176">
        <f t="shared" si="9"/>
        <v>0.74173446780576791</v>
      </c>
      <c r="S28" s="176">
        <f t="shared" si="19"/>
        <v>0.54126363233299501</v>
      </c>
      <c r="T28" s="176">
        <f t="shared" si="20"/>
        <v>0.38168051569936329</v>
      </c>
      <c r="U28" s="176">
        <f t="shared" si="21"/>
        <v>0.16918057162823014</v>
      </c>
      <c r="V28" s="176">
        <f t="shared" si="22"/>
        <v>9.9360481519796859E-2</v>
      </c>
      <c r="W28" s="176">
        <f t="shared" si="23"/>
        <v>6.1212582032870076E-2</v>
      </c>
      <c r="X28" s="176">
        <f t="shared" si="24"/>
        <v>2.3283750209418298E-2</v>
      </c>
      <c r="Y28" s="176">
        <f t="shared" si="28"/>
        <v>2.608458101641742E-3</v>
      </c>
      <c r="Z28" s="176">
        <f t="shared" si="28"/>
        <v>2.0392426762511073E-3</v>
      </c>
      <c r="AA28" s="176"/>
      <c r="AB28" s="176">
        <v>0</v>
      </c>
      <c r="AC28" s="291">
        <f t="shared" si="4"/>
        <v>0.2838188758169935</v>
      </c>
      <c r="AD28" s="251">
        <f>SUM(AD25:AD27)</f>
        <v>1091.4000000000001</v>
      </c>
      <c r="AE28" s="175">
        <f t="shared" ref="AE28:AO28" si="30">AE26+AE27+AE25</f>
        <v>6337.16</v>
      </c>
      <c r="AF28" s="175">
        <f t="shared" si="30"/>
        <v>7623.42</v>
      </c>
      <c r="AG28" s="175">
        <f t="shared" si="30"/>
        <v>4540.63</v>
      </c>
      <c r="AH28" s="252">
        <f t="shared" si="30"/>
        <v>7612.99</v>
      </c>
      <c r="AI28" s="252">
        <f t="shared" si="30"/>
        <v>5103.84</v>
      </c>
      <c r="AJ28" s="252">
        <f t="shared" si="30"/>
        <v>4918.76</v>
      </c>
      <c r="AK28" s="252">
        <f t="shared" si="30"/>
        <v>5610.78</v>
      </c>
      <c r="AL28" s="252">
        <f t="shared" si="30"/>
        <v>3404.31</v>
      </c>
      <c r="AM28" s="252">
        <f t="shared" si="30"/>
        <v>1569.21</v>
      </c>
      <c r="AN28" s="252">
        <f t="shared" si="30"/>
        <v>0</v>
      </c>
      <c r="AO28" s="252">
        <f t="shared" si="30"/>
        <v>0</v>
      </c>
      <c r="AP28" s="298">
        <f>SUM(AD28:AO28)</f>
        <v>47812.499999999993</v>
      </c>
    </row>
    <row r="29" spans="1:42" s="63" customFormat="1" ht="15.75" thickBot="1" x14ac:dyDescent="0.3">
      <c r="A29" s="306"/>
      <c r="B29" s="311" t="s">
        <v>54</v>
      </c>
      <c r="C29" s="311"/>
      <c r="D29" s="34">
        <f>SUM(D6,D12,D24,D28)</f>
        <v>12372.480000000001</v>
      </c>
      <c r="E29" s="21">
        <f t="shared" ref="E29:O29" si="31">SUM(E6,E12,E24,E28)</f>
        <v>88435.23</v>
      </c>
      <c r="F29" s="21">
        <f t="shared" si="31"/>
        <v>118286.79</v>
      </c>
      <c r="G29" s="21">
        <f t="shared" si="31"/>
        <v>68380.800000000017</v>
      </c>
      <c r="H29" s="21">
        <f t="shared" si="31"/>
        <v>76192.61</v>
      </c>
      <c r="I29" s="21">
        <f t="shared" si="31"/>
        <v>47816.480000000003</v>
      </c>
      <c r="J29" s="21">
        <f t="shared" si="31"/>
        <v>37251.08</v>
      </c>
      <c r="K29" s="21">
        <f t="shared" si="31"/>
        <v>40387.83</v>
      </c>
      <c r="L29" s="21">
        <f t="shared" si="31"/>
        <v>14297.739999999998</v>
      </c>
      <c r="M29" s="21">
        <f t="shared" si="31"/>
        <v>10700.310000000001</v>
      </c>
      <c r="N29" s="21">
        <f t="shared" si="31"/>
        <v>8706.7100000000009</v>
      </c>
      <c r="O29" s="21">
        <f t="shared" si="31"/>
        <v>7738.73</v>
      </c>
      <c r="P29" s="285">
        <f>SUM(D29:O29)</f>
        <v>530566.79</v>
      </c>
      <c r="Q29" s="240">
        <f t="shared" si="8"/>
        <v>0.69943101357596515</v>
      </c>
      <c r="R29" s="194">
        <f t="shared" si="9"/>
        <v>0.78991447044337715</v>
      </c>
      <c r="S29" s="194">
        <f t="shared" si="19"/>
        <v>0.71239966193673998</v>
      </c>
      <c r="T29" s="194">
        <f t="shared" si="20"/>
        <v>0.64540224238317712</v>
      </c>
      <c r="U29" s="194">
        <f t="shared" si="21"/>
        <v>0.5327172185101251</v>
      </c>
      <c r="V29" s="194">
        <f t="shared" si="22"/>
        <v>0.40522674198461489</v>
      </c>
      <c r="W29" s="194">
        <f t="shared" si="23"/>
        <v>0.31318390340259195</v>
      </c>
      <c r="X29" s="194">
        <f t="shared" si="24"/>
        <v>0.28030079786263151</v>
      </c>
      <c r="Y29" s="194">
        <f t="shared" si="28"/>
        <v>0.19223169759083508</v>
      </c>
      <c r="Z29" s="194">
        <f t="shared" si="28"/>
        <v>0.17023356641398588</v>
      </c>
      <c r="AA29" s="194">
        <f>N29/AN29</f>
        <v>0.19273463406427507</v>
      </c>
      <c r="AB29" s="194">
        <f t="shared" si="3"/>
        <v>0.20801404835964488</v>
      </c>
      <c r="AC29" s="292">
        <f t="shared" si="4"/>
        <v>0.46325431643228193</v>
      </c>
      <c r="AD29" s="34">
        <f>SUM(AD6,AD12,AD24,AD28)</f>
        <v>17689.350000000002</v>
      </c>
      <c r="AE29" s="21">
        <f t="shared" ref="AE29:AO29" si="32">SUM(AE6,AE12,AE24,AE28)</f>
        <v>111955.45000000001</v>
      </c>
      <c r="AF29" s="21">
        <f t="shared" si="32"/>
        <v>166039.93000000002</v>
      </c>
      <c r="AG29" s="21">
        <f t="shared" si="32"/>
        <v>105950.67000000001</v>
      </c>
      <c r="AH29" s="21">
        <f t="shared" si="32"/>
        <v>143026.37</v>
      </c>
      <c r="AI29" s="21">
        <f t="shared" si="32"/>
        <v>117999.31999999999</v>
      </c>
      <c r="AJ29" s="21">
        <f t="shared" si="32"/>
        <v>118943.15</v>
      </c>
      <c r="AK29" s="21">
        <f t="shared" si="32"/>
        <v>144087.46</v>
      </c>
      <c r="AL29" s="21">
        <f t="shared" si="32"/>
        <v>74377.64</v>
      </c>
      <c r="AM29" s="21">
        <f t="shared" si="32"/>
        <v>62856.639999999999</v>
      </c>
      <c r="AN29" s="22">
        <f t="shared" si="32"/>
        <v>45174.6</v>
      </c>
      <c r="AO29" s="21">
        <f t="shared" si="32"/>
        <v>37202.92</v>
      </c>
      <c r="AP29" s="299">
        <f>SUM(AD29:AO29)</f>
        <v>1145303.5</v>
      </c>
    </row>
    <row r="30" spans="1:42" s="63" customFormat="1" x14ac:dyDescent="0.25">
      <c r="A30" s="44"/>
      <c r="B30" s="56"/>
      <c r="C30" s="44"/>
      <c r="Q30" s="112"/>
      <c r="R30" s="112"/>
      <c r="S30" s="112"/>
      <c r="T30" s="112"/>
      <c r="U30" s="112"/>
      <c r="V30" s="112"/>
      <c r="W30" s="112"/>
      <c r="X30" s="112"/>
      <c r="Y30" s="112"/>
      <c r="Z30" s="112"/>
      <c r="AA30" s="112"/>
      <c r="AB30" s="112"/>
      <c r="AC30" s="112"/>
    </row>
    <row r="31" spans="1:42" s="63" customFormat="1" x14ac:dyDescent="0.25">
      <c r="E31" s="275"/>
      <c r="O31" s="300"/>
      <c r="Q31" s="112"/>
      <c r="R31" s="112"/>
      <c r="S31" s="112"/>
      <c r="T31" s="112"/>
      <c r="U31" s="112"/>
      <c r="V31" s="112"/>
      <c r="W31" s="112"/>
      <c r="X31" s="112"/>
      <c r="Y31" s="112"/>
      <c r="Z31" s="112"/>
      <c r="AA31" s="112"/>
      <c r="AB31" s="112"/>
      <c r="AC31" s="112"/>
      <c r="AE31" s="275"/>
    </row>
    <row r="32" spans="1:42" s="63" customFormat="1" x14ac:dyDescent="0.25">
      <c r="C32" s="113"/>
      <c r="D32" s="275"/>
      <c r="E32" s="275"/>
      <c r="F32" s="275"/>
      <c r="G32" s="275"/>
      <c r="H32" s="275"/>
      <c r="I32" s="275"/>
      <c r="J32" s="275"/>
      <c r="K32" s="275"/>
      <c r="L32" s="275"/>
      <c r="M32" s="275"/>
      <c r="N32" s="275"/>
      <c r="O32" s="275"/>
      <c r="T32" s="278"/>
      <c r="U32" s="278"/>
      <c r="V32" s="278"/>
      <c r="W32" s="278"/>
      <c r="X32" s="278"/>
      <c r="Y32" s="278"/>
      <c r="Z32" s="278"/>
      <c r="AA32" s="278"/>
      <c r="AB32" s="278"/>
      <c r="AC32" s="278"/>
      <c r="AD32" s="1"/>
      <c r="AE32" s="1"/>
      <c r="AF32" s="1"/>
      <c r="AG32" s="1"/>
      <c r="AH32" s="1"/>
      <c r="AI32" s="1"/>
      <c r="AJ32" s="1"/>
      <c r="AK32" s="1"/>
      <c r="AL32" s="1"/>
      <c r="AM32" s="1"/>
      <c r="AN32" s="1"/>
      <c r="AO32" s="1"/>
    </row>
    <row r="33" spans="3:34" x14ac:dyDescent="0.25">
      <c r="C33" s="50"/>
      <c r="D33" s="51"/>
      <c r="E33" s="51"/>
      <c r="F33" s="51"/>
      <c r="G33" s="51"/>
      <c r="T33" s="278"/>
      <c r="U33" s="278"/>
      <c r="V33" s="278"/>
      <c r="W33" s="278"/>
      <c r="X33" s="278"/>
      <c r="Y33" s="278"/>
      <c r="Z33" s="278"/>
      <c r="AA33" s="278"/>
      <c r="AC33" s="278"/>
      <c r="AD33" s="278"/>
      <c r="AE33" s="278"/>
      <c r="AF33" s="278"/>
      <c r="AG33" s="278"/>
      <c r="AH33" s="278"/>
    </row>
    <row r="34" spans="3:34" x14ac:dyDescent="0.25">
      <c r="C34" s="50"/>
      <c r="D34" s="51"/>
      <c r="E34" s="51"/>
      <c r="F34" s="51"/>
      <c r="G34" s="51"/>
      <c r="T34" s="278"/>
      <c r="U34" s="278"/>
      <c r="V34" s="278"/>
      <c r="W34" s="278"/>
      <c r="X34" s="278"/>
      <c r="Y34" s="278"/>
      <c r="Z34" s="278"/>
      <c r="AA34" s="278"/>
      <c r="AC34" s="278"/>
      <c r="AD34" s="278"/>
      <c r="AE34" s="278"/>
      <c r="AF34" s="278"/>
      <c r="AG34" s="278"/>
      <c r="AH34" s="278"/>
    </row>
    <row r="35" spans="3:34" x14ac:dyDescent="0.25">
      <c r="C35" s="50"/>
      <c r="D35" s="51"/>
      <c r="E35" s="51"/>
      <c r="F35" s="51"/>
      <c r="G35" s="51"/>
      <c r="T35" s="278"/>
      <c r="U35" s="278"/>
      <c r="V35" s="278"/>
      <c r="W35" s="278"/>
      <c r="X35" s="278"/>
      <c r="Y35" s="278"/>
      <c r="Z35" s="278"/>
      <c r="AA35" s="278"/>
      <c r="AC35" s="278"/>
      <c r="AD35" s="278"/>
      <c r="AE35" s="278"/>
      <c r="AF35" s="278"/>
      <c r="AG35" s="278"/>
      <c r="AH35" s="278"/>
    </row>
    <row r="36" spans="3:34" x14ac:dyDescent="0.25">
      <c r="C36" s="50"/>
      <c r="D36" s="51"/>
      <c r="E36" s="51"/>
      <c r="F36" s="51"/>
      <c r="G36" s="51"/>
      <c r="T36" s="278"/>
      <c r="U36" s="278"/>
      <c r="V36" s="278"/>
      <c r="W36" s="278"/>
      <c r="X36" s="278"/>
      <c r="Y36" s="278"/>
      <c r="Z36" s="278"/>
      <c r="AA36" s="278"/>
      <c r="AC36" s="278"/>
      <c r="AD36" s="278"/>
      <c r="AE36" s="278"/>
      <c r="AF36" s="278"/>
      <c r="AG36" s="278"/>
      <c r="AH36" s="278"/>
    </row>
    <row r="37" spans="3:34" x14ac:dyDescent="0.25">
      <c r="C37" s="50"/>
      <c r="D37" s="51"/>
      <c r="E37" s="51"/>
      <c r="F37" s="51"/>
      <c r="G37" s="51"/>
      <c r="T37" s="278"/>
      <c r="U37" s="278"/>
      <c r="V37" s="278"/>
      <c r="W37" s="278"/>
      <c r="X37" s="278"/>
      <c r="Y37" s="278"/>
      <c r="Z37" s="278"/>
      <c r="AA37" s="278"/>
      <c r="AC37" s="278"/>
      <c r="AD37" s="278"/>
      <c r="AE37" s="278"/>
      <c r="AF37" s="278"/>
      <c r="AG37" s="278"/>
      <c r="AH37" s="278"/>
    </row>
    <row r="38" spans="3:34" x14ac:dyDescent="0.25">
      <c r="C38" s="50"/>
      <c r="D38" s="51"/>
      <c r="E38" s="51"/>
      <c r="F38" s="51"/>
      <c r="G38" s="51"/>
      <c r="T38" s="278"/>
      <c r="U38" s="278"/>
      <c r="V38" s="278"/>
      <c r="W38" s="278"/>
      <c r="X38" s="278"/>
      <c r="Y38" s="278"/>
      <c r="Z38" s="278"/>
      <c r="AA38" s="278"/>
      <c r="AC38" s="278"/>
      <c r="AD38" s="278"/>
      <c r="AE38" s="278"/>
      <c r="AF38" s="278"/>
      <c r="AG38" s="278"/>
      <c r="AH38" s="278"/>
    </row>
    <row r="39" spans="3:34" x14ac:dyDescent="0.25">
      <c r="C39" s="50"/>
      <c r="D39" s="51"/>
      <c r="E39" s="51"/>
      <c r="F39" s="51"/>
      <c r="G39" s="51"/>
      <c r="T39" s="278"/>
      <c r="U39" s="278"/>
      <c r="V39" s="278"/>
      <c r="W39" s="278"/>
      <c r="X39" s="278"/>
      <c r="Y39" s="278"/>
      <c r="Z39" s="278"/>
      <c r="AA39" s="278"/>
      <c r="AC39" s="278"/>
      <c r="AD39" s="278"/>
      <c r="AE39" s="278"/>
      <c r="AF39" s="278"/>
      <c r="AG39" s="278"/>
      <c r="AH39" s="278"/>
    </row>
    <row r="40" spans="3:34" x14ac:dyDescent="0.25">
      <c r="C40" s="50"/>
      <c r="D40" s="51"/>
      <c r="E40" s="51"/>
      <c r="F40" s="51"/>
      <c r="G40" s="51"/>
      <c r="T40" s="278"/>
      <c r="U40" s="278"/>
      <c r="V40" s="278"/>
      <c r="W40" s="278"/>
      <c r="X40" s="278"/>
      <c r="Y40" s="278"/>
      <c r="Z40" s="278"/>
      <c r="AA40" s="278"/>
      <c r="AC40" s="278"/>
      <c r="AD40" s="278"/>
      <c r="AE40" s="278"/>
      <c r="AF40" s="278"/>
      <c r="AG40" s="278"/>
      <c r="AH40" s="278"/>
    </row>
    <row r="41" spans="3:34" x14ac:dyDescent="0.25">
      <c r="C41" s="50"/>
      <c r="D41" s="51"/>
      <c r="E41" s="51"/>
      <c r="F41" s="51"/>
      <c r="G41" s="51"/>
      <c r="T41" s="278"/>
      <c r="U41" s="278"/>
      <c r="V41" s="278"/>
      <c r="W41" s="278"/>
      <c r="X41" s="278"/>
      <c r="Y41" s="278"/>
      <c r="Z41" s="278"/>
      <c r="AA41" s="278"/>
      <c r="AC41" s="278"/>
      <c r="AD41" s="278"/>
      <c r="AE41" s="278"/>
      <c r="AF41" s="278"/>
      <c r="AG41" s="278"/>
      <c r="AH41" s="278"/>
    </row>
    <row r="42" spans="3:34" x14ac:dyDescent="0.25">
      <c r="C42" s="50"/>
      <c r="D42" s="51"/>
      <c r="E42" s="51"/>
      <c r="F42" s="51"/>
      <c r="G42" s="51"/>
      <c r="T42" s="278"/>
      <c r="U42" s="278"/>
      <c r="V42" s="278"/>
      <c r="W42" s="278"/>
      <c r="X42" s="278"/>
      <c r="Y42" s="278"/>
      <c r="Z42" s="278"/>
      <c r="AA42" s="278"/>
      <c r="AC42" s="278"/>
      <c r="AD42" s="278"/>
      <c r="AE42" s="278"/>
      <c r="AF42" s="278"/>
      <c r="AG42" s="278"/>
      <c r="AH42" s="278"/>
    </row>
    <row r="43" spans="3:34" x14ac:dyDescent="0.25">
      <c r="C43" s="50"/>
      <c r="D43" s="51"/>
      <c r="E43" s="51"/>
      <c r="F43" s="51"/>
      <c r="G43" s="51"/>
      <c r="T43" s="278"/>
      <c r="U43" s="278"/>
      <c r="V43" s="278"/>
      <c r="W43" s="278"/>
      <c r="X43" s="278"/>
      <c r="Y43" s="278"/>
      <c r="Z43" s="278"/>
      <c r="AA43" s="278"/>
      <c r="AC43" s="278"/>
      <c r="AD43" s="278"/>
      <c r="AE43" s="278"/>
      <c r="AF43" s="278"/>
      <c r="AG43" s="278"/>
      <c r="AH43" s="278"/>
    </row>
    <row r="44" spans="3:34" x14ac:dyDescent="0.25">
      <c r="C44" s="50"/>
      <c r="D44" s="51"/>
      <c r="E44" s="51"/>
      <c r="F44" s="51"/>
      <c r="G44" s="51"/>
      <c r="T44" s="278"/>
      <c r="U44" s="278"/>
      <c r="V44" s="278"/>
      <c r="W44" s="278"/>
      <c r="X44" s="278"/>
      <c r="Y44" s="278"/>
      <c r="Z44" s="278"/>
      <c r="AA44" s="278"/>
      <c r="AC44" s="278"/>
      <c r="AD44" s="278"/>
      <c r="AE44" s="278"/>
      <c r="AF44" s="278"/>
      <c r="AG44" s="278"/>
      <c r="AH44" s="278"/>
    </row>
    <row r="45" spans="3:34" x14ac:dyDescent="0.25">
      <c r="C45" s="50"/>
      <c r="D45" s="51"/>
      <c r="E45" s="51"/>
      <c r="F45" s="51"/>
      <c r="G45" s="51"/>
      <c r="T45" s="278"/>
      <c r="U45" s="278"/>
      <c r="V45" s="278"/>
      <c r="W45" s="278"/>
      <c r="X45" s="278"/>
      <c r="Y45" s="278"/>
      <c r="Z45" s="278"/>
      <c r="AA45" s="278"/>
      <c r="AC45" s="278"/>
      <c r="AD45" s="278"/>
      <c r="AE45" s="278"/>
      <c r="AF45" s="278"/>
      <c r="AG45" s="278"/>
      <c r="AH45" s="278"/>
    </row>
    <row r="46" spans="3:34" x14ac:dyDescent="0.25">
      <c r="C46" s="50"/>
      <c r="D46" s="51"/>
      <c r="E46" s="51"/>
      <c r="F46" s="51"/>
      <c r="G46" s="51"/>
      <c r="T46" s="278"/>
      <c r="U46" s="278"/>
      <c r="V46" s="278"/>
      <c r="W46" s="278"/>
      <c r="X46" s="278"/>
      <c r="Y46" s="278"/>
      <c r="Z46" s="278"/>
      <c r="AA46" s="278"/>
      <c r="AC46" s="278"/>
      <c r="AD46" s="278"/>
      <c r="AE46" s="278"/>
      <c r="AF46" s="278"/>
      <c r="AG46" s="278"/>
      <c r="AH46" s="278"/>
    </row>
    <row r="47" spans="3:34" x14ac:dyDescent="0.25">
      <c r="C47" s="50"/>
      <c r="D47" s="51"/>
      <c r="E47" s="51"/>
      <c r="F47" s="51"/>
      <c r="G47" s="51"/>
      <c r="T47" s="278"/>
      <c r="U47" s="278"/>
      <c r="V47" s="278"/>
      <c r="W47" s="278"/>
      <c r="X47" s="278"/>
      <c r="Y47" s="278"/>
      <c r="Z47" s="278"/>
      <c r="AA47" s="278"/>
      <c r="AC47" s="278"/>
      <c r="AD47" s="278"/>
      <c r="AE47" s="278"/>
      <c r="AF47" s="278"/>
      <c r="AG47" s="278"/>
      <c r="AH47" s="278"/>
    </row>
    <row r="48" spans="3:34" x14ac:dyDescent="0.25">
      <c r="C48" s="50"/>
      <c r="D48" s="51"/>
      <c r="E48" s="51"/>
      <c r="F48" s="51"/>
      <c r="G48" s="51"/>
      <c r="T48" s="278"/>
      <c r="U48" s="278"/>
      <c r="V48" s="278"/>
      <c r="W48" s="278"/>
      <c r="X48" s="278"/>
      <c r="Y48" s="278"/>
      <c r="Z48" s="278"/>
      <c r="AA48" s="278"/>
      <c r="AC48" s="278"/>
      <c r="AD48" s="278"/>
      <c r="AE48" s="278"/>
      <c r="AF48" s="278"/>
      <c r="AG48" s="278"/>
      <c r="AH48" s="278"/>
    </row>
    <row r="49" spans="3:34" x14ac:dyDescent="0.25">
      <c r="C49" s="50"/>
      <c r="D49" s="51"/>
      <c r="E49" s="51"/>
      <c r="F49" s="51"/>
      <c r="G49" s="51"/>
      <c r="T49" s="278"/>
      <c r="U49" s="278"/>
      <c r="V49" s="278"/>
      <c r="W49" s="278"/>
      <c r="X49" s="278"/>
      <c r="Y49" s="278"/>
      <c r="Z49" s="278"/>
      <c r="AA49" s="278"/>
      <c r="AC49" s="278"/>
      <c r="AD49" s="278"/>
      <c r="AE49" s="278"/>
      <c r="AF49" s="278"/>
      <c r="AG49" s="278"/>
      <c r="AH49" s="278"/>
    </row>
    <row r="50" spans="3:34" x14ac:dyDescent="0.25">
      <c r="C50" s="50"/>
      <c r="D50" s="51"/>
      <c r="E50" s="51"/>
      <c r="F50" s="51"/>
      <c r="G50" s="51"/>
      <c r="T50" s="278"/>
      <c r="U50" s="278"/>
      <c r="V50" s="278"/>
      <c r="W50" s="278"/>
      <c r="X50" s="278"/>
      <c r="Y50" s="278"/>
      <c r="Z50" s="278"/>
      <c r="AA50" s="278"/>
      <c r="AC50" s="278"/>
      <c r="AD50" s="278"/>
      <c r="AE50" s="278"/>
      <c r="AF50" s="278"/>
      <c r="AG50" s="278"/>
      <c r="AH50" s="278"/>
    </row>
    <row r="51" spans="3:34" x14ac:dyDescent="0.25">
      <c r="C51" s="50"/>
      <c r="D51" s="51"/>
      <c r="E51" s="51"/>
      <c r="F51" s="51"/>
      <c r="G51" s="51"/>
      <c r="T51" s="278"/>
      <c r="U51" s="278"/>
      <c r="V51" s="278"/>
      <c r="W51" s="278"/>
      <c r="X51" s="278"/>
      <c r="Y51" s="278"/>
      <c r="Z51" s="278"/>
      <c r="AA51" s="278"/>
      <c r="AC51" s="278"/>
      <c r="AD51" s="278"/>
      <c r="AE51" s="278"/>
      <c r="AF51" s="278"/>
      <c r="AG51" s="278"/>
      <c r="AH51" s="278"/>
    </row>
    <row r="52" spans="3:34" x14ac:dyDescent="0.25">
      <c r="C52" s="50"/>
      <c r="D52" s="51"/>
      <c r="E52" s="51"/>
      <c r="F52" s="51"/>
      <c r="G52" s="51"/>
      <c r="T52" s="278"/>
      <c r="U52" s="278"/>
      <c r="V52" s="278"/>
      <c r="W52" s="278"/>
      <c r="X52" s="278"/>
      <c r="Y52" s="278"/>
      <c r="Z52" s="278"/>
      <c r="AA52" s="278"/>
      <c r="AC52" s="278"/>
      <c r="AD52" s="278"/>
      <c r="AE52" s="278"/>
      <c r="AF52" s="278"/>
      <c r="AG52" s="278"/>
      <c r="AH52" s="278"/>
    </row>
    <row r="53" spans="3:34" x14ac:dyDescent="0.25">
      <c r="C53" s="50"/>
      <c r="D53" s="51"/>
      <c r="E53" s="51"/>
      <c r="F53" s="51"/>
      <c r="G53" s="51"/>
      <c r="T53" s="278"/>
      <c r="U53" s="278"/>
      <c r="V53" s="278"/>
      <c r="W53" s="278"/>
      <c r="X53" s="278"/>
      <c r="Y53" s="278"/>
      <c r="Z53" s="278"/>
      <c r="AA53" s="278"/>
      <c r="AC53" s="278"/>
      <c r="AD53" s="278"/>
      <c r="AE53" s="278"/>
      <c r="AF53" s="278"/>
      <c r="AG53" s="278"/>
      <c r="AH53" s="278"/>
    </row>
    <row r="54" spans="3:34" x14ac:dyDescent="0.25">
      <c r="T54" s="278"/>
      <c r="U54" s="278"/>
      <c r="V54" s="278"/>
      <c r="W54" s="278"/>
      <c r="X54" s="278"/>
      <c r="Y54" s="278"/>
      <c r="Z54" s="278"/>
      <c r="AA54" s="278"/>
      <c r="AC54" s="278"/>
      <c r="AD54" s="278"/>
      <c r="AE54" s="278"/>
      <c r="AF54" s="278"/>
      <c r="AG54" s="278"/>
      <c r="AH54" s="278"/>
    </row>
    <row r="55" spans="3:34" x14ac:dyDescent="0.25">
      <c r="T55" s="278"/>
      <c r="U55" s="278"/>
      <c r="V55" s="278"/>
      <c r="W55" s="278"/>
      <c r="X55" s="278"/>
      <c r="Y55" s="278"/>
      <c r="Z55" s="278"/>
      <c r="AA55" s="278"/>
      <c r="AC55" s="278"/>
      <c r="AD55" s="278"/>
      <c r="AE55" s="278"/>
      <c r="AF55" s="278"/>
      <c r="AG55" s="278"/>
      <c r="AH55" s="278"/>
    </row>
    <row r="56" spans="3:34" x14ac:dyDescent="0.25">
      <c r="T56" s="278"/>
      <c r="U56" s="278"/>
      <c r="V56" s="278"/>
      <c r="W56" s="278"/>
      <c r="X56" s="278"/>
      <c r="Y56" s="278"/>
      <c r="Z56" s="278"/>
      <c r="AA56" s="278"/>
      <c r="AC56" s="278"/>
      <c r="AD56" s="278"/>
      <c r="AE56" s="278"/>
      <c r="AF56" s="278"/>
      <c r="AG56" s="278"/>
      <c r="AH56" s="278"/>
    </row>
    <row r="57" spans="3:34" x14ac:dyDescent="0.25">
      <c r="T57" s="278"/>
      <c r="U57" s="278"/>
      <c r="V57" s="278"/>
      <c r="W57" s="278"/>
      <c r="X57" s="278"/>
      <c r="Y57" s="278"/>
      <c r="Z57" s="278"/>
      <c r="AA57" s="278"/>
      <c r="AC57" s="278"/>
      <c r="AD57" s="278"/>
      <c r="AE57" s="278"/>
      <c r="AF57" s="278"/>
      <c r="AG57" s="278"/>
      <c r="AH57" s="278"/>
    </row>
  </sheetData>
  <mergeCells count="7">
    <mergeCell ref="A4:A29"/>
    <mergeCell ref="B29:C29"/>
    <mergeCell ref="A1:AP1"/>
    <mergeCell ref="B2:C3"/>
    <mergeCell ref="D2:P2"/>
    <mergeCell ref="Q2:AC2"/>
    <mergeCell ref="AD2:AP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70" zoomScaleNormal="70" workbookViewId="0">
      <selection activeCell="P4" sqref="P4"/>
    </sheetView>
  </sheetViews>
  <sheetFormatPr defaultRowHeight="15" x14ac:dyDescent="0.25"/>
  <cols>
    <col min="1" max="1" width="10" style="276" customWidth="1"/>
    <col min="2" max="2" width="11.7109375" style="277" bestFit="1" customWidth="1"/>
    <col min="3" max="3" width="27" style="276" customWidth="1"/>
    <col min="4" max="4" width="12.85546875" style="276" customWidth="1"/>
    <col min="5" max="5" width="12.5703125" style="276" customWidth="1"/>
    <col min="6" max="6" width="20.140625" style="276" bestFit="1" customWidth="1"/>
    <col min="7" max="7" width="20.140625" style="280" customWidth="1"/>
    <col min="8" max="8" width="20.140625" style="276" bestFit="1" customWidth="1"/>
    <col min="9" max="9" width="18.140625" style="276" customWidth="1"/>
    <col min="10" max="12" width="11.42578125" style="276" bestFit="1" customWidth="1"/>
    <col min="13" max="16384" width="9.140625" style="276"/>
  </cols>
  <sheetData>
    <row r="1" spans="1:9" ht="25.5" customHeight="1" x14ac:dyDescent="0.35">
      <c r="A1" s="346" t="s">
        <v>150</v>
      </c>
      <c r="B1" s="347"/>
      <c r="C1" s="347"/>
      <c r="D1" s="347"/>
      <c r="E1" s="347"/>
      <c r="F1" s="347"/>
      <c r="G1" s="347"/>
      <c r="H1" s="347"/>
      <c r="I1" s="347"/>
    </row>
    <row r="2" spans="1:9" ht="56.25" customHeight="1" x14ac:dyDescent="0.25">
      <c r="A2" s="233"/>
      <c r="B2" s="312" t="s">
        <v>140</v>
      </c>
      <c r="C2" s="312"/>
      <c r="D2" s="351" t="s">
        <v>151</v>
      </c>
      <c r="E2" s="352"/>
      <c r="F2" s="363"/>
      <c r="G2" s="352" t="s">
        <v>149</v>
      </c>
      <c r="H2" s="312" t="s">
        <v>147</v>
      </c>
      <c r="I2" s="312" t="s">
        <v>148</v>
      </c>
    </row>
    <row r="3" spans="1:9" s="29" customFormat="1" ht="105.75" customHeight="1" thickBot="1" x14ac:dyDescent="0.3">
      <c r="A3" s="193"/>
      <c r="B3" s="313"/>
      <c r="C3" s="313"/>
      <c r="D3" s="33" t="s">
        <v>145</v>
      </c>
      <c r="E3" s="279" t="s">
        <v>146</v>
      </c>
      <c r="F3" s="301" t="s">
        <v>94</v>
      </c>
      <c r="G3" s="357"/>
      <c r="H3" s="313"/>
      <c r="I3" s="313"/>
    </row>
    <row r="4" spans="1:9" x14ac:dyDescent="0.25">
      <c r="A4" s="304" t="s">
        <v>54</v>
      </c>
      <c r="B4" s="114" t="s">
        <v>45</v>
      </c>
      <c r="C4" s="115" t="s">
        <v>23</v>
      </c>
      <c r="D4" s="116">
        <v>57582.62</v>
      </c>
      <c r="E4" s="117">
        <f>F4-D4</f>
        <v>39962.730000000003</v>
      </c>
      <c r="F4" s="119">
        <v>97545.35</v>
      </c>
      <c r="G4" s="117">
        <v>141707.62</v>
      </c>
      <c r="H4" s="165">
        <f t="shared" ref="H4:H29" si="0">D4/F4</f>
        <v>0.59031640155066334</v>
      </c>
      <c r="I4" s="122">
        <f t="shared" ref="I4:I29" si="1">D4/G4</f>
        <v>0.40634808488068608</v>
      </c>
    </row>
    <row r="5" spans="1:9" x14ac:dyDescent="0.25">
      <c r="A5" s="305"/>
      <c r="B5" s="123" t="s">
        <v>44</v>
      </c>
      <c r="C5" s="45" t="s">
        <v>21</v>
      </c>
      <c r="D5" s="43">
        <v>27793.779999999988</v>
      </c>
      <c r="E5" s="42">
        <f t="shared" ref="E5:E29" si="2">F5-D5</f>
        <v>12617.350000000017</v>
      </c>
      <c r="F5" s="125">
        <v>40411.130000000005</v>
      </c>
      <c r="G5" s="42">
        <v>58431.099999999991</v>
      </c>
      <c r="H5" s="166">
        <f t="shared" si="0"/>
        <v>0.68777537277477729</v>
      </c>
      <c r="I5" s="127">
        <f t="shared" si="1"/>
        <v>0.47566758113401925</v>
      </c>
    </row>
    <row r="6" spans="1:9" x14ac:dyDescent="0.25">
      <c r="A6" s="305"/>
      <c r="B6" s="259" t="s">
        <v>48</v>
      </c>
      <c r="C6" s="69" t="s">
        <v>87</v>
      </c>
      <c r="D6" s="92">
        <f>SUM(D4:D5)</f>
        <v>85376.4</v>
      </c>
      <c r="E6" s="70">
        <f t="shared" si="2"/>
        <v>52580.080000000016</v>
      </c>
      <c r="F6" s="102">
        <v>137956.48000000001</v>
      </c>
      <c r="G6" s="70">
        <f t="shared" ref="G6" si="3">SUM(G4:G5)</f>
        <v>200138.71999999997</v>
      </c>
      <c r="H6" s="167">
        <f t="shared" si="0"/>
        <v>0.61886473183427115</v>
      </c>
      <c r="I6" s="82">
        <f t="shared" si="1"/>
        <v>0.42658611986726008</v>
      </c>
    </row>
    <row r="7" spans="1:9" x14ac:dyDescent="0.25">
      <c r="A7" s="305"/>
      <c r="B7" s="123" t="s">
        <v>43</v>
      </c>
      <c r="C7" s="45" t="s">
        <v>19</v>
      </c>
      <c r="D7" s="43">
        <v>45164.540000000008</v>
      </c>
      <c r="E7" s="42">
        <f t="shared" si="2"/>
        <v>13339.479999999996</v>
      </c>
      <c r="F7" s="125">
        <v>58504.020000000004</v>
      </c>
      <c r="G7" s="42">
        <v>61736.340000000004</v>
      </c>
      <c r="H7" s="166">
        <f t="shared" si="0"/>
        <v>0.77199036920881681</v>
      </c>
      <c r="I7" s="127">
        <f t="shared" si="1"/>
        <v>0.73157138890967632</v>
      </c>
    </row>
    <row r="8" spans="1:9" x14ac:dyDescent="0.25">
      <c r="A8" s="305"/>
      <c r="B8" s="123" t="s">
        <v>42</v>
      </c>
      <c r="C8" s="45" t="s">
        <v>18</v>
      </c>
      <c r="D8" s="43">
        <v>11009.320000000002</v>
      </c>
      <c r="E8" s="42">
        <f t="shared" si="2"/>
        <v>5988.7200000000066</v>
      </c>
      <c r="F8" s="125">
        <v>16998.040000000008</v>
      </c>
      <c r="G8" s="42">
        <v>18664.710000000006</v>
      </c>
      <c r="H8" s="166">
        <f t="shared" si="0"/>
        <v>0.64768173271741891</v>
      </c>
      <c r="I8" s="127">
        <f t="shared" si="1"/>
        <v>0.58984682858721071</v>
      </c>
    </row>
    <row r="9" spans="1:9" x14ac:dyDescent="0.25">
      <c r="A9" s="305"/>
      <c r="B9" s="123" t="s">
        <v>41</v>
      </c>
      <c r="C9" s="45" t="s">
        <v>17</v>
      </c>
      <c r="D9" s="43">
        <v>14026.279999999997</v>
      </c>
      <c r="E9" s="42">
        <f t="shared" si="2"/>
        <v>9227.3400000000092</v>
      </c>
      <c r="F9" s="125">
        <v>23253.620000000006</v>
      </c>
      <c r="G9" s="42">
        <v>25910.580000000009</v>
      </c>
      <c r="H9" s="166">
        <f t="shared" si="0"/>
        <v>0.60318694465635858</v>
      </c>
      <c r="I9" s="127">
        <f t="shared" si="1"/>
        <v>0.54133408051845977</v>
      </c>
    </row>
    <row r="10" spans="1:9" x14ac:dyDescent="0.25">
      <c r="A10" s="305"/>
      <c r="B10" s="123" t="s">
        <v>40</v>
      </c>
      <c r="C10" s="45" t="s">
        <v>15</v>
      </c>
      <c r="D10" s="43">
        <v>27451.070000000007</v>
      </c>
      <c r="E10" s="42">
        <f t="shared" si="2"/>
        <v>24232.23000000001</v>
      </c>
      <c r="F10" s="125">
        <v>51683.300000000017</v>
      </c>
      <c r="G10" s="42">
        <v>56865.460000000014</v>
      </c>
      <c r="H10" s="166">
        <f t="shared" si="0"/>
        <v>0.53114003943246657</v>
      </c>
      <c r="I10" s="127">
        <f t="shared" si="1"/>
        <v>0.48273714834980674</v>
      </c>
    </row>
    <row r="11" spans="1:9" x14ac:dyDescent="0.25">
      <c r="A11" s="305"/>
      <c r="B11" s="123" t="s">
        <v>37</v>
      </c>
      <c r="C11" s="45" t="s">
        <v>12</v>
      </c>
      <c r="D11" s="43">
        <v>11856.220000000003</v>
      </c>
      <c r="E11" s="42">
        <f t="shared" si="2"/>
        <v>16195.95000000001</v>
      </c>
      <c r="F11" s="125">
        <v>28052.170000000013</v>
      </c>
      <c r="G11" s="42">
        <v>31976.670000000013</v>
      </c>
      <c r="H11" s="166">
        <f t="shared" si="0"/>
        <v>0.42264894302294609</v>
      </c>
      <c r="I11" s="127">
        <f t="shared" si="1"/>
        <v>0.37077719474854631</v>
      </c>
    </row>
    <row r="12" spans="1:9" x14ac:dyDescent="0.25">
      <c r="A12" s="305"/>
      <c r="B12" s="260" t="s">
        <v>49</v>
      </c>
      <c r="C12" s="72" t="s">
        <v>88</v>
      </c>
      <c r="D12" s="93">
        <f>SUM(D7:D11)</f>
        <v>109507.43000000001</v>
      </c>
      <c r="E12" s="73">
        <f t="shared" si="2"/>
        <v>68983.720000000045</v>
      </c>
      <c r="F12" s="103">
        <v>178491.15000000005</v>
      </c>
      <c r="G12" s="73">
        <f t="shared" ref="G12" si="4">SUM(G7:G11)</f>
        <v>195153.76000000007</v>
      </c>
      <c r="H12" s="168">
        <f t="shared" si="0"/>
        <v>0.613517420891736</v>
      </c>
      <c r="I12" s="84">
        <f t="shared" si="1"/>
        <v>0.56113410266858277</v>
      </c>
    </row>
    <row r="13" spans="1:9" x14ac:dyDescent="0.25">
      <c r="A13" s="305"/>
      <c r="B13" s="123" t="s">
        <v>38</v>
      </c>
      <c r="C13" s="45" t="s">
        <v>13</v>
      </c>
      <c r="D13" s="43">
        <v>5274.9300000000048</v>
      </c>
      <c r="E13" s="42">
        <f t="shared" si="2"/>
        <v>8046.6699999999937</v>
      </c>
      <c r="F13" s="125">
        <v>13321.599999999999</v>
      </c>
      <c r="G13" s="42">
        <v>16046.13</v>
      </c>
      <c r="H13" s="166">
        <f t="shared" si="0"/>
        <v>0.39596820201777605</v>
      </c>
      <c r="I13" s="127">
        <f t="shared" si="1"/>
        <v>0.32873533992308457</v>
      </c>
    </row>
    <row r="14" spans="1:9" x14ac:dyDescent="0.25">
      <c r="A14" s="305"/>
      <c r="B14" s="123" t="s">
        <v>39</v>
      </c>
      <c r="C14" s="45" t="s">
        <v>14</v>
      </c>
      <c r="D14" s="43">
        <v>671.56000000000017</v>
      </c>
      <c r="E14" s="42">
        <f t="shared" si="2"/>
        <v>2532.5199999999986</v>
      </c>
      <c r="F14" s="125">
        <v>3204.079999999999</v>
      </c>
      <c r="G14" s="42">
        <v>3456.849999999999</v>
      </c>
      <c r="H14" s="166">
        <f t="shared" si="0"/>
        <v>0.20959526603580447</v>
      </c>
      <c r="I14" s="127">
        <f t="shared" si="1"/>
        <v>0.1942693492630575</v>
      </c>
    </row>
    <row r="15" spans="1:9" x14ac:dyDescent="0.25">
      <c r="A15" s="305"/>
      <c r="B15" s="123" t="s">
        <v>26</v>
      </c>
      <c r="C15" s="45" t="s">
        <v>1</v>
      </c>
      <c r="D15" s="43">
        <v>3089.9400000000005</v>
      </c>
      <c r="E15" s="42">
        <f t="shared" si="2"/>
        <v>5882.610000000006</v>
      </c>
      <c r="F15" s="125">
        <v>8972.5500000000065</v>
      </c>
      <c r="G15" s="42">
        <v>10755.200000000004</v>
      </c>
      <c r="H15" s="166">
        <f t="shared" si="0"/>
        <v>0.34437701656719644</v>
      </c>
      <c r="I15" s="127">
        <f t="shared" si="1"/>
        <v>0.28729730734900322</v>
      </c>
    </row>
    <row r="16" spans="1:9" ht="15" customHeight="1" x14ac:dyDescent="0.25">
      <c r="A16" s="305"/>
      <c r="B16" s="123" t="s">
        <v>25</v>
      </c>
      <c r="C16" s="45" t="s">
        <v>0</v>
      </c>
      <c r="D16" s="43">
        <v>576.56999999999982</v>
      </c>
      <c r="E16" s="42">
        <f t="shared" si="2"/>
        <v>15920.37000000001</v>
      </c>
      <c r="F16" s="125">
        <v>16496.94000000001</v>
      </c>
      <c r="G16" s="42">
        <v>17974.590000000007</v>
      </c>
      <c r="H16" s="166">
        <f t="shared" si="0"/>
        <v>3.4950118021887668E-2</v>
      </c>
      <c r="I16" s="127">
        <f t="shared" si="1"/>
        <v>3.2076948625810078E-2</v>
      </c>
    </row>
    <row r="17" spans="1:9" x14ac:dyDescent="0.25">
      <c r="A17" s="305"/>
      <c r="B17" s="123" t="s">
        <v>27</v>
      </c>
      <c r="C17" s="45" t="s">
        <v>2</v>
      </c>
      <c r="D17" s="43">
        <v>677.63000000000011</v>
      </c>
      <c r="E17" s="42">
        <f t="shared" si="2"/>
        <v>6397.6600000000017</v>
      </c>
      <c r="F17" s="125">
        <v>7075.2900000000018</v>
      </c>
      <c r="G17" s="42">
        <v>7842.3200000000015</v>
      </c>
      <c r="H17" s="166">
        <f t="shared" si="0"/>
        <v>9.5774166147253315E-2</v>
      </c>
      <c r="I17" s="127">
        <f t="shared" si="1"/>
        <v>8.6406828591539239E-2</v>
      </c>
    </row>
    <row r="18" spans="1:9" x14ac:dyDescent="0.25">
      <c r="A18" s="305"/>
      <c r="B18" s="123" t="s">
        <v>36</v>
      </c>
      <c r="C18" s="45" t="s">
        <v>11</v>
      </c>
      <c r="D18" s="43">
        <v>1018.97</v>
      </c>
      <c r="E18" s="42">
        <f t="shared" si="2"/>
        <v>15760.070000000002</v>
      </c>
      <c r="F18" s="125">
        <v>16779.04</v>
      </c>
      <c r="G18" s="42">
        <v>18344.29</v>
      </c>
      <c r="H18" s="166">
        <f t="shared" si="0"/>
        <v>6.0728742526390066E-2</v>
      </c>
      <c r="I18" s="127">
        <f t="shared" si="1"/>
        <v>5.5546984920103203E-2</v>
      </c>
    </row>
    <row r="19" spans="1:9" x14ac:dyDescent="0.25">
      <c r="A19" s="305"/>
      <c r="B19" s="123" t="s">
        <v>28</v>
      </c>
      <c r="C19" s="45" t="s">
        <v>3</v>
      </c>
      <c r="D19" s="43">
        <v>1461.1899999999994</v>
      </c>
      <c r="E19" s="42">
        <f t="shared" si="2"/>
        <v>12048.170000000002</v>
      </c>
      <c r="F19" s="125">
        <v>13509.36</v>
      </c>
      <c r="G19" s="42">
        <v>14211.86</v>
      </c>
      <c r="H19" s="166">
        <f t="shared" si="0"/>
        <v>0.10816130445853833</v>
      </c>
      <c r="I19" s="127">
        <f t="shared" si="1"/>
        <v>0.10281483211908922</v>
      </c>
    </row>
    <row r="20" spans="1:9" x14ac:dyDescent="0.25">
      <c r="A20" s="305"/>
      <c r="B20" s="123" t="s">
        <v>29</v>
      </c>
      <c r="C20" s="45" t="s">
        <v>4</v>
      </c>
      <c r="D20" s="43">
        <v>548.08999999999992</v>
      </c>
      <c r="E20" s="42">
        <f t="shared" si="2"/>
        <v>6536.75</v>
      </c>
      <c r="F20" s="125">
        <v>7084.84</v>
      </c>
      <c r="G20" s="42">
        <v>7251.32</v>
      </c>
      <c r="H20" s="166">
        <f t="shared" si="0"/>
        <v>7.7360956634165326E-2</v>
      </c>
      <c r="I20" s="127">
        <f t="shared" si="1"/>
        <v>7.5584859032562346E-2</v>
      </c>
    </row>
    <row r="21" spans="1:9" x14ac:dyDescent="0.25">
      <c r="A21" s="305"/>
      <c r="B21" s="123" t="s">
        <v>32</v>
      </c>
      <c r="C21" s="45" t="s">
        <v>7</v>
      </c>
      <c r="D21" s="43">
        <v>204.06000000000003</v>
      </c>
      <c r="E21" s="42">
        <f t="shared" si="2"/>
        <v>5899.7100000000019</v>
      </c>
      <c r="F21" s="125">
        <v>6103.7700000000023</v>
      </c>
      <c r="G21" s="42">
        <v>6595.2900000000018</v>
      </c>
      <c r="H21" s="166">
        <f t="shared" si="0"/>
        <v>3.3431797069679879E-2</v>
      </c>
      <c r="I21" s="127">
        <f t="shared" si="1"/>
        <v>3.0940261914184211E-2</v>
      </c>
    </row>
    <row r="22" spans="1:9" x14ac:dyDescent="0.25">
      <c r="A22" s="305"/>
      <c r="B22" s="123" t="s">
        <v>31</v>
      </c>
      <c r="C22" s="45" t="s">
        <v>6</v>
      </c>
      <c r="D22" s="43">
        <v>1031</v>
      </c>
      <c r="E22" s="42">
        <f t="shared" si="2"/>
        <v>8388.8700000000026</v>
      </c>
      <c r="F22" s="125">
        <v>9419.8700000000026</v>
      </c>
      <c r="G22" s="42">
        <v>9655.5700000000033</v>
      </c>
      <c r="H22" s="166">
        <f t="shared" si="0"/>
        <v>0.10944949346434714</v>
      </c>
      <c r="I22" s="127">
        <f t="shared" si="1"/>
        <v>0.1067777459021062</v>
      </c>
    </row>
    <row r="23" spans="1:9" x14ac:dyDescent="0.25">
      <c r="A23" s="305"/>
      <c r="B23" s="123" t="s">
        <v>30</v>
      </c>
      <c r="C23" s="45" t="s">
        <v>5</v>
      </c>
      <c r="D23" s="43">
        <v>704.9599999999997</v>
      </c>
      <c r="E23" s="42">
        <f t="shared" si="2"/>
        <v>8683.42</v>
      </c>
      <c r="F23" s="125">
        <v>9388.3799999999992</v>
      </c>
      <c r="G23" s="42">
        <v>9570.9499999999989</v>
      </c>
      <c r="H23" s="166">
        <f t="shared" si="0"/>
        <v>7.5088566930609946E-2</v>
      </c>
      <c r="I23" s="127">
        <f t="shared" si="1"/>
        <v>7.3656220124439037E-2</v>
      </c>
    </row>
    <row r="24" spans="1:9" x14ac:dyDescent="0.25">
      <c r="A24" s="305"/>
      <c r="B24" s="261" t="s">
        <v>50</v>
      </c>
      <c r="C24" s="75" t="s">
        <v>55</v>
      </c>
      <c r="D24" s="94">
        <f>SUM(D13:D23)</f>
        <v>15258.900000000001</v>
      </c>
      <c r="E24" s="76">
        <f t="shared" si="2"/>
        <v>96096.820000000036</v>
      </c>
      <c r="F24" s="104">
        <v>111355.72000000003</v>
      </c>
      <c r="G24" s="76">
        <f t="shared" ref="G24" si="5">SUM(G13:G23)</f>
        <v>121704.37000000001</v>
      </c>
      <c r="H24" s="169">
        <f t="shared" si="0"/>
        <v>0.13702843464170494</v>
      </c>
      <c r="I24" s="86">
        <f t="shared" si="1"/>
        <v>0.12537676338162715</v>
      </c>
    </row>
    <row r="25" spans="1:9" x14ac:dyDescent="0.25">
      <c r="A25" s="305"/>
      <c r="B25" s="123" t="s">
        <v>35</v>
      </c>
      <c r="C25" s="45" t="s">
        <v>10</v>
      </c>
      <c r="D25" s="43">
        <v>239.63999999999993</v>
      </c>
      <c r="E25" s="42">
        <f t="shared" si="2"/>
        <v>4621.1899999999996</v>
      </c>
      <c r="F25" s="125">
        <v>4860.83</v>
      </c>
      <c r="G25" s="42">
        <v>5512.55</v>
      </c>
      <c r="H25" s="166">
        <f t="shared" si="0"/>
        <v>4.930022239000334E-2</v>
      </c>
      <c r="I25" s="127">
        <f t="shared" si="1"/>
        <v>4.3471714542271708E-2</v>
      </c>
    </row>
    <row r="26" spans="1:9" x14ac:dyDescent="0.25">
      <c r="A26" s="305"/>
      <c r="B26" s="123" t="s">
        <v>33</v>
      </c>
      <c r="C26" s="45" t="s">
        <v>8</v>
      </c>
      <c r="D26" s="43">
        <v>56.059999999999995</v>
      </c>
      <c r="E26" s="42">
        <f t="shared" si="2"/>
        <v>2586.0299999999997</v>
      </c>
      <c r="F26" s="125">
        <v>2642.0899999999997</v>
      </c>
      <c r="G26" s="42">
        <v>2807.4999999999995</v>
      </c>
      <c r="H26" s="166">
        <f t="shared" si="0"/>
        <v>2.1218050861249997E-2</v>
      </c>
      <c r="I26" s="127">
        <f t="shared" si="1"/>
        <v>1.9967943009795194E-2</v>
      </c>
    </row>
    <row r="27" spans="1:9" x14ac:dyDescent="0.25">
      <c r="A27" s="305"/>
      <c r="B27" s="123" t="s">
        <v>34</v>
      </c>
      <c r="C27" s="45" t="s">
        <v>9</v>
      </c>
      <c r="D27" s="43">
        <v>210.06</v>
      </c>
      <c r="E27" s="42">
        <f t="shared" si="2"/>
        <v>4820.59</v>
      </c>
      <c r="F27" s="125">
        <v>5030.6500000000005</v>
      </c>
      <c r="G27" s="42">
        <v>5250.0400000000009</v>
      </c>
      <c r="H27" s="166">
        <f t="shared" si="0"/>
        <v>4.1756035502370462E-2</v>
      </c>
      <c r="I27" s="127">
        <f t="shared" si="1"/>
        <v>4.0011123724771613E-2</v>
      </c>
    </row>
    <row r="28" spans="1:9" x14ac:dyDescent="0.25">
      <c r="A28" s="305"/>
      <c r="B28" s="262" t="s">
        <v>51</v>
      </c>
      <c r="C28" s="174" t="s">
        <v>52</v>
      </c>
      <c r="D28" s="95">
        <f>SUM(D25:D27)</f>
        <v>505.75999999999993</v>
      </c>
      <c r="E28" s="79">
        <f t="shared" si="2"/>
        <v>12027.81</v>
      </c>
      <c r="F28" s="105">
        <v>12533.57</v>
      </c>
      <c r="G28" s="79">
        <f>SUM(G25:G27)</f>
        <v>13570.09</v>
      </c>
      <c r="H28" s="170">
        <f t="shared" si="0"/>
        <v>4.035242951529372E-2</v>
      </c>
      <c r="I28" s="87">
        <f t="shared" si="1"/>
        <v>3.7270202334693428E-2</v>
      </c>
    </row>
    <row r="29" spans="1:9" ht="15.75" thickBot="1" x14ac:dyDescent="0.3">
      <c r="A29" s="306"/>
      <c r="B29" s="311" t="s">
        <v>54</v>
      </c>
      <c r="C29" s="311"/>
      <c r="D29" s="96">
        <v>210648.49000000002</v>
      </c>
      <c r="E29" s="89">
        <f t="shared" si="2"/>
        <v>229688.43000000008</v>
      </c>
      <c r="F29" s="106">
        <v>440336.9200000001</v>
      </c>
      <c r="G29" s="89">
        <f>SUM(G6,G12,G24,G28)</f>
        <v>530566.94000000006</v>
      </c>
      <c r="H29" s="171">
        <f t="shared" si="0"/>
        <v>0.47838025937048378</v>
      </c>
      <c r="I29" s="91">
        <f t="shared" si="1"/>
        <v>0.39702528393495456</v>
      </c>
    </row>
    <row r="31" spans="1:9" x14ac:dyDescent="0.25">
      <c r="D31" s="322"/>
      <c r="E31" s="322"/>
      <c r="F31" s="322"/>
      <c r="H31" s="322"/>
      <c r="I31" s="322"/>
    </row>
  </sheetData>
  <mergeCells count="10">
    <mergeCell ref="D31:F31"/>
    <mergeCell ref="H31:I31"/>
    <mergeCell ref="A4:A29"/>
    <mergeCell ref="B29:C29"/>
    <mergeCell ref="A1:I1"/>
    <mergeCell ref="B2:C3"/>
    <mergeCell ref="D2:F2"/>
    <mergeCell ref="G2:G3"/>
    <mergeCell ref="H2:H3"/>
    <mergeCell ref="I2: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Metadata</vt:lpstr>
      <vt:lpstr>1. Sammanfattning VK</vt:lpstr>
      <vt:lpstr>2. Formellt skyddad VK</vt:lpstr>
      <vt:lpstr>3.VK utanför formellt skydd</vt:lpstr>
      <vt:lpstr>4. Sammanfattning ädellöv</vt:lpstr>
      <vt:lpstr>5. Ädellöv inom VK SUS 4-5</vt:lpstr>
      <vt:lpstr>6. Tätortsnära</vt:lpstr>
      <vt:lpstr>7. Storleksfördelning</vt:lpstr>
      <vt:lpstr>8. Frivilliga avsättningar</vt:lpstr>
    </vt:vector>
  </TitlesOfParts>
  <Company>Metria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Rickard Näsström (ext)</dc:creator>
  <cp:lastModifiedBy>Rickard Näsström (ext)</cp:lastModifiedBy>
  <dcterms:created xsi:type="dcterms:W3CDTF">2016-06-22T12:03:16Z</dcterms:created>
  <dcterms:modified xsi:type="dcterms:W3CDTF">2017-03-06T12:42:53Z</dcterms:modified>
</cp:coreProperties>
</file>