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naturvardsverket.sharepoint.com/sites/PRODAny/Delade dokument/Nedskräpningsavgfiterna/Föreskrift produktavgift 2024/Fastställande nedskräpningsavgifterna/Reviderat fastställande/"/>
    </mc:Choice>
  </mc:AlternateContent>
  <xr:revisionPtr revIDLastSave="444" documentId="8_{F7446D8A-4DB8-493A-858F-1D6B23B63FD7}" xr6:coauthVersionLast="47" xr6:coauthVersionMax="47" xr10:uidLastSave="{A31C1FF8-DA4D-4EDB-B0FB-D5633DAF36A8}"/>
  <workbookProtection workbookAlgorithmName="SHA-512" workbookHashValue="20zIMfAF945Nt3iBHVypvy1Fc9nqaR6/B0DmilLuDt0q1QCs1/D0CzLYm+rjAL8k32xeN9YjEni5fmXyPcE/Vw==" workbookSaltValue="YEFLgL1AuICdoi1kunIUJQ==" workbookSpinCount="100000" lockStructure="1"/>
  <bookViews>
    <workbookView xWindow="-110" yWindow="-110" windowWidth="19420" windowHeight="11500" tabRatio="700" firstSheet="3" activeTab="6" xr2:uid="{67FD02AD-B859-476D-A9D6-8EFDE082D2B9}"/>
  </bookViews>
  <sheets>
    <sheet name="Indata" sheetId="1" r:id="rId1"/>
    <sheet name="Skräpmätning" sheetId="2" r:id="rId2"/>
    <sheet name="Regressionsresultat" sheetId="3" r:id="rId3"/>
    <sheet name="Modellvärden" sheetId="4" r:id="rId4"/>
    <sheet name="Beräkning prediktionsvärde" sheetId="5" r:id="rId5"/>
    <sheet name="Resultatberäkning" sheetId="7" r:id="rId6"/>
    <sheet name="Sammanställning NV" sheetId="8" r:id="rId7"/>
  </sheets>
  <definedNames>
    <definedName name="_xlnm._FilterDatabase" localSheetId="4" hidden="1">'Beräkning prediktionsvärde'!$A$1:$Q$1</definedName>
    <definedName name="_xlnm._FilterDatabase" localSheetId="2" hidden="1">Regressionsresultat!$B$37:$G$48</definedName>
    <definedName name="_xlnm._FilterDatabase" localSheetId="5" hidden="1">Resultatberäkning!$A$2:$AF$2</definedName>
    <definedName name="Totalrad">#REF!</definedName>
    <definedName name="txtDir">#REF!</definedName>
    <definedName name="txtTabIDEng">#REF!</definedName>
    <definedName name="txtTabIDSv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8" l="1"/>
  <c r="E9" i="8"/>
  <c r="D301" i="7"/>
  <c r="P252" i="7" l="1"/>
  <c r="C9" i="8"/>
  <c r="B29" i="2"/>
  <c r="B5" i="2"/>
  <c r="G6" i="7"/>
  <c r="G7" i="7"/>
  <c r="G8" i="7"/>
  <c r="G9" i="7"/>
  <c r="L9" i="7" s="1"/>
  <c r="G10" i="7"/>
  <c r="G11" i="7"/>
  <c r="G12" i="7"/>
  <c r="G13" i="7"/>
  <c r="G14" i="7"/>
  <c r="L14" i="7" s="1"/>
  <c r="G15" i="7"/>
  <c r="L15" i="7" s="1"/>
  <c r="G16" i="7"/>
  <c r="G17" i="7"/>
  <c r="G18" i="7"/>
  <c r="L18" i="7" s="1"/>
  <c r="G19" i="7"/>
  <c r="G20" i="7"/>
  <c r="G21" i="7"/>
  <c r="G22" i="7"/>
  <c r="G23" i="7"/>
  <c r="G24" i="7"/>
  <c r="G25" i="7"/>
  <c r="L25" i="7" s="1"/>
  <c r="G26" i="7"/>
  <c r="G27" i="7"/>
  <c r="G28" i="7"/>
  <c r="G29" i="7"/>
  <c r="G30" i="7"/>
  <c r="G31" i="7"/>
  <c r="G32" i="7"/>
  <c r="G33" i="7"/>
  <c r="G34" i="7"/>
  <c r="G35" i="7"/>
  <c r="G36" i="7"/>
  <c r="L36" i="7" s="1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L52" i="7" s="1"/>
  <c r="G53" i="7"/>
  <c r="L53" i="7" s="1"/>
  <c r="G54" i="7"/>
  <c r="G55" i="7"/>
  <c r="G56" i="7"/>
  <c r="G57" i="7"/>
  <c r="G58" i="7"/>
  <c r="L58" i="7" s="1"/>
  <c r="G59" i="7"/>
  <c r="L59" i="7" s="1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L76" i="7" s="1"/>
  <c r="G77" i="7"/>
  <c r="G78" i="7"/>
  <c r="L78" i="7" s="1"/>
  <c r="G79" i="7"/>
  <c r="G80" i="7"/>
  <c r="L80" i="7" s="1"/>
  <c r="G81" i="7"/>
  <c r="L81" i="7" s="1"/>
  <c r="G82" i="7"/>
  <c r="L82" i="7" s="1"/>
  <c r="G83" i="7"/>
  <c r="G84" i="7"/>
  <c r="G85" i="7"/>
  <c r="G86" i="7"/>
  <c r="G87" i="7"/>
  <c r="L87" i="7" s="1"/>
  <c r="G88" i="7"/>
  <c r="G89" i="7"/>
  <c r="G90" i="7"/>
  <c r="L90" i="7" s="1"/>
  <c r="G91" i="7"/>
  <c r="G92" i="7"/>
  <c r="G93" i="7"/>
  <c r="G94" i="7"/>
  <c r="G95" i="7"/>
  <c r="G96" i="7"/>
  <c r="G97" i="7"/>
  <c r="G98" i="7"/>
  <c r="L98" i="7" s="1"/>
  <c r="G99" i="7"/>
  <c r="G100" i="7"/>
  <c r="G101" i="7"/>
  <c r="G102" i="7"/>
  <c r="G103" i="7"/>
  <c r="G104" i="7"/>
  <c r="G105" i="7"/>
  <c r="G106" i="7"/>
  <c r="G107" i="7"/>
  <c r="G108" i="7"/>
  <c r="G109" i="7"/>
  <c r="L109" i="7" s="1"/>
  <c r="G110" i="7"/>
  <c r="L110" i="7" s="1"/>
  <c r="G111" i="7"/>
  <c r="G112" i="7"/>
  <c r="G113" i="7"/>
  <c r="G114" i="7"/>
  <c r="G115" i="7"/>
  <c r="G116" i="7"/>
  <c r="G117" i="7"/>
  <c r="L117" i="7" s="1"/>
  <c r="G118" i="7"/>
  <c r="G119" i="7"/>
  <c r="G120" i="7"/>
  <c r="G121" i="7"/>
  <c r="G122" i="7"/>
  <c r="G123" i="7"/>
  <c r="G124" i="7"/>
  <c r="G125" i="7"/>
  <c r="G126" i="7"/>
  <c r="L126" i="7" s="1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L139" i="7" s="1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L152" i="7" s="1"/>
  <c r="G153" i="7"/>
  <c r="G154" i="7"/>
  <c r="G155" i="7"/>
  <c r="G156" i="7"/>
  <c r="L156" i="7" s="1"/>
  <c r="G157" i="7"/>
  <c r="G158" i="7"/>
  <c r="G159" i="7"/>
  <c r="G160" i="7"/>
  <c r="G161" i="7"/>
  <c r="G162" i="7"/>
  <c r="L162" i="7" s="1"/>
  <c r="G163" i="7"/>
  <c r="G164" i="7"/>
  <c r="G165" i="7"/>
  <c r="G166" i="7"/>
  <c r="L166" i="7" s="1"/>
  <c r="G167" i="7"/>
  <c r="G168" i="7"/>
  <c r="G169" i="7"/>
  <c r="L169" i="7" s="1"/>
  <c r="G170" i="7"/>
  <c r="G171" i="7"/>
  <c r="G172" i="7"/>
  <c r="G173" i="7"/>
  <c r="L173" i="7" s="1"/>
  <c r="G174" i="7"/>
  <c r="G175" i="7"/>
  <c r="G176" i="7"/>
  <c r="G177" i="7"/>
  <c r="L177" i="7" s="1"/>
  <c r="G178" i="7"/>
  <c r="G179" i="7"/>
  <c r="G180" i="7"/>
  <c r="G181" i="7"/>
  <c r="G182" i="7"/>
  <c r="G183" i="7"/>
  <c r="G184" i="7"/>
  <c r="G185" i="7"/>
  <c r="L185" i="7" s="1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L213" i="7" s="1"/>
  <c r="G214" i="7"/>
  <c r="G215" i="7"/>
  <c r="G216" i="7"/>
  <c r="L216" i="7" s="1"/>
  <c r="G217" i="7"/>
  <c r="G218" i="7"/>
  <c r="G219" i="7"/>
  <c r="G220" i="7"/>
  <c r="G221" i="7"/>
  <c r="G222" i="7"/>
  <c r="G223" i="7"/>
  <c r="L223" i="7" s="1"/>
  <c r="G224" i="7"/>
  <c r="G225" i="7"/>
  <c r="L225" i="7" s="1"/>
  <c r="G226" i="7"/>
  <c r="L226" i="7" s="1"/>
  <c r="G227" i="7"/>
  <c r="L227" i="7" s="1"/>
  <c r="G228" i="7"/>
  <c r="G229" i="7"/>
  <c r="G230" i="7"/>
  <c r="G231" i="7"/>
  <c r="G232" i="7"/>
  <c r="L232" i="7" s="1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L251" i="7" s="1"/>
  <c r="G252" i="7"/>
  <c r="G253" i="7"/>
  <c r="G254" i="7"/>
  <c r="G255" i="7"/>
  <c r="G256" i="7"/>
  <c r="G257" i="7"/>
  <c r="G258" i="7"/>
  <c r="G259" i="7"/>
  <c r="L259" i="7" s="1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L292" i="7" s="1"/>
  <c r="D4" i="7"/>
  <c r="B4" i="8" s="1"/>
  <c r="D5" i="7"/>
  <c r="B5" i="8" s="1"/>
  <c r="D6" i="7"/>
  <c r="B6" i="8" s="1"/>
  <c r="D7" i="7"/>
  <c r="B7" i="8" s="1"/>
  <c r="D8" i="7"/>
  <c r="B8" i="8" s="1"/>
  <c r="D9" i="7"/>
  <c r="B9" i="8" s="1"/>
  <c r="D10" i="7"/>
  <c r="B10" i="8" s="1"/>
  <c r="D11" i="7"/>
  <c r="B11" i="8" s="1"/>
  <c r="D12" i="7"/>
  <c r="B12" i="8" s="1"/>
  <c r="D13" i="7"/>
  <c r="B13" i="8" s="1"/>
  <c r="D14" i="7"/>
  <c r="B14" i="8" s="1"/>
  <c r="D15" i="7"/>
  <c r="B15" i="8" s="1"/>
  <c r="D16" i="7"/>
  <c r="B16" i="8" s="1"/>
  <c r="D17" i="7"/>
  <c r="B17" i="8" s="1"/>
  <c r="D18" i="7"/>
  <c r="B18" i="8" s="1"/>
  <c r="D19" i="7"/>
  <c r="B19" i="8" s="1"/>
  <c r="D20" i="7"/>
  <c r="B20" i="8" s="1"/>
  <c r="D21" i="7"/>
  <c r="B21" i="8" s="1"/>
  <c r="D22" i="7"/>
  <c r="B22" i="8" s="1"/>
  <c r="D23" i="7"/>
  <c r="B23" i="8" s="1"/>
  <c r="D24" i="7"/>
  <c r="B24" i="8" s="1"/>
  <c r="D25" i="7"/>
  <c r="B25" i="8" s="1"/>
  <c r="D26" i="7"/>
  <c r="B26" i="8" s="1"/>
  <c r="D27" i="7"/>
  <c r="B27" i="8" s="1"/>
  <c r="D28" i="7"/>
  <c r="B28" i="8" s="1"/>
  <c r="D29" i="7"/>
  <c r="B29" i="8" s="1"/>
  <c r="D30" i="7"/>
  <c r="B30" i="8" s="1"/>
  <c r="D31" i="7"/>
  <c r="B31" i="8" s="1"/>
  <c r="D32" i="7"/>
  <c r="B32" i="8" s="1"/>
  <c r="D33" i="7"/>
  <c r="B33" i="8" s="1"/>
  <c r="D34" i="7"/>
  <c r="B34" i="8" s="1"/>
  <c r="D35" i="7"/>
  <c r="B35" i="8" s="1"/>
  <c r="D36" i="7"/>
  <c r="B36" i="8" s="1"/>
  <c r="D37" i="7"/>
  <c r="B37" i="8" s="1"/>
  <c r="D38" i="7"/>
  <c r="B38" i="8" s="1"/>
  <c r="D39" i="7"/>
  <c r="B39" i="8" s="1"/>
  <c r="D40" i="7"/>
  <c r="B40" i="8" s="1"/>
  <c r="D41" i="7"/>
  <c r="B41" i="8" s="1"/>
  <c r="D42" i="7"/>
  <c r="B42" i="8" s="1"/>
  <c r="D43" i="7"/>
  <c r="B43" i="8" s="1"/>
  <c r="D44" i="7"/>
  <c r="B44" i="8" s="1"/>
  <c r="D45" i="7"/>
  <c r="B45" i="8" s="1"/>
  <c r="D46" i="7"/>
  <c r="B46" i="8" s="1"/>
  <c r="D47" i="7"/>
  <c r="B47" i="8" s="1"/>
  <c r="D48" i="7"/>
  <c r="B48" i="8" s="1"/>
  <c r="D49" i="7"/>
  <c r="B49" i="8" s="1"/>
  <c r="D50" i="7"/>
  <c r="B50" i="8" s="1"/>
  <c r="D51" i="7"/>
  <c r="B51" i="8" s="1"/>
  <c r="D52" i="7"/>
  <c r="B52" i="8" s="1"/>
  <c r="D53" i="7"/>
  <c r="B53" i="8" s="1"/>
  <c r="D54" i="7"/>
  <c r="B54" i="8" s="1"/>
  <c r="D55" i="7"/>
  <c r="B55" i="8" s="1"/>
  <c r="D56" i="7"/>
  <c r="B56" i="8" s="1"/>
  <c r="D57" i="7"/>
  <c r="B57" i="8" s="1"/>
  <c r="D58" i="7"/>
  <c r="B58" i="8" s="1"/>
  <c r="D59" i="7"/>
  <c r="B59" i="8" s="1"/>
  <c r="D60" i="7"/>
  <c r="B60" i="8" s="1"/>
  <c r="D61" i="7"/>
  <c r="B61" i="8" s="1"/>
  <c r="D62" i="7"/>
  <c r="B62" i="8" s="1"/>
  <c r="D63" i="7"/>
  <c r="B63" i="8" s="1"/>
  <c r="D64" i="7"/>
  <c r="B64" i="8" s="1"/>
  <c r="D65" i="7"/>
  <c r="B65" i="8" s="1"/>
  <c r="D66" i="7"/>
  <c r="B66" i="8" s="1"/>
  <c r="D67" i="7"/>
  <c r="B67" i="8" s="1"/>
  <c r="D68" i="7"/>
  <c r="B68" i="8" s="1"/>
  <c r="D69" i="7"/>
  <c r="B69" i="8" s="1"/>
  <c r="D70" i="7"/>
  <c r="B70" i="8" s="1"/>
  <c r="D71" i="7"/>
  <c r="B71" i="8" s="1"/>
  <c r="D72" i="7"/>
  <c r="B72" i="8" s="1"/>
  <c r="D73" i="7"/>
  <c r="B73" i="8" s="1"/>
  <c r="D74" i="7"/>
  <c r="B74" i="8" s="1"/>
  <c r="D75" i="7"/>
  <c r="B75" i="8" s="1"/>
  <c r="D76" i="7"/>
  <c r="B76" i="8" s="1"/>
  <c r="D77" i="7"/>
  <c r="B77" i="8" s="1"/>
  <c r="D78" i="7"/>
  <c r="B78" i="8" s="1"/>
  <c r="D79" i="7"/>
  <c r="B79" i="8" s="1"/>
  <c r="D80" i="7"/>
  <c r="B80" i="8" s="1"/>
  <c r="D81" i="7"/>
  <c r="B81" i="8" s="1"/>
  <c r="D82" i="7"/>
  <c r="B82" i="8" s="1"/>
  <c r="D83" i="7"/>
  <c r="B83" i="8" s="1"/>
  <c r="D84" i="7"/>
  <c r="B84" i="8" s="1"/>
  <c r="D85" i="7"/>
  <c r="B85" i="8" s="1"/>
  <c r="D86" i="7"/>
  <c r="B86" i="8" s="1"/>
  <c r="D87" i="7"/>
  <c r="B87" i="8" s="1"/>
  <c r="D88" i="7"/>
  <c r="B88" i="8" s="1"/>
  <c r="D89" i="7"/>
  <c r="B89" i="8" s="1"/>
  <c r="D90" i="7"/>
  <c r="B90" i="8" s="1"/>
  <c r="D91" i="7"/>
  <c r="B91" i="8" s="1"/>
  <c r="D92" i="7"/>
  <c r="B92" i="8" s="1"/>
  <c r="D93" i="7"/>
  <c r="B93" i="8" s="1"/>
  <c r="D94" i="7"/>
  <c r="B94" i="8" s="1"/>
  <c r="D95" i="7"/>
  <c r="B95" i="8" s="1"/>
  <c r="D96" i="7"/>
  <c r="B96" i="8" s="1"/>
  <c r="D97" i="7"/>
  <c r="B97" i="8" s="1"/>
  <c r="D98" i="7"/>
  <c r="B98" i="8" s="1"/>
  <c r="D99" i="7"/>
  <c r="B99" i="8" s="1"/>
  <c r="D100" i="7"/>
  <c r="B100" i="8" s="1"/>
  <c r="D101" i="7"/>
  <c r="B101" i="8" s="1"/>
  <c r="D102" i="7"/>
  <c r="B102" i="8" s="1"/>
  <c r="D103" i="7"/>
  <c r="B103" i="8" s="1"/>
  <c r="D104" i="7"/>
  <c r="B104" i="8" s="1"/>
  <c r="D105" i="7"/>
  <c r="B105" i="8" s="1"/>
  <c r="D106" i="7"/>
  <c r="B106" i="8" s="1"/>
  <c r="D107" i="7"/>
  <c r="B107" i="8" s="1"/>
  <c r="D108" i="7"/>
  <c r="B108" i="8" s="1"/>
  <c r="D109" i="7"/>
  <c r="B109" i="8" s="1"/>
  <c r="D110" i="7"/>
  <c r="B110" i="8" s="1"/>
  <c r="D111" i="7"/>
  <c r="B111" i="8" s="1"/>
  <c r="D112" i="7"/>
  <c r="B112" i="8" s="1"/>
  <c r="D113" i="7"/>
  <c r="B113" i="8" s="1"/>
  <c r="D114" i="7"/>
  <c r="B114" i="8" s="1"/>
  <c r="D115" i="7"/>
  <c r="B115" i="8" s="1"/>
  <c r="D116" i="7"/>
  <c r="B116" i="8" s="1"/>
  <c r="D117" i="7"/>
  <c r="B117" i="8" s="1"/>
  <c r="D118" i="7"/>
  <c r="B118" i="8" s="1"/>
  <c r="D119" i="7"/>
  <c r="B119" i="8" s="1"/>
  <c r="D120" i="7"/>
  <c r="B120" i="8" s="1"/>
  <c r="D121" i="7"/>
  <c r="B121" i="8" s="1"/>
  <c r="D122" i="7"/>
  <c r="B122" i="8" s="1"/>
  <c r="D123" i="7"/>
  <c r="B123" i="8" s="1"/>
  <c r="D124" i="7"/>
  <c r="B124" i="8" s="1"/>
  <c r="D125" i="7"/>
  <c r="B125" i="8" s="1"/>
  <c r="D126" i="7"/>
  <c r="B126" i="8" s="1"/>
  <c r="D127" i="7"/>
  <c r="B127" i="8" s="1"/>
  <c r="D128" i="7"/>
  <c r="B128" i="8" s="1"/>
  <c r="D129" i="7"/>
  <c r="B129" i="8" s="1"/>
  <c r="D130" i="7"/>
  <c r="B130" i="8" s="1"/>
  <c r="D131" i="7"/>
  <c r="B131" i="8" s="1"/>
  <c r="D132" i="7"/>
  <c r="B132" i="8" s="1"/>
  <c r="D133" i="7"/>
  <c r="B133" i="8" s="1"/>
  <c r="D134" i="7"/>
  <c r="B134" i="8" s="1"/>
  <c r="D135" i="7"/>
  <c r="B135" i="8" s="1"/>
  <c r="D136" i="7"/>
  <c r="B136" i="8" s="1"/>
  <c r="D137" i="7"/>
  <c r="B137" i="8" s="1"/>
  <c r="D138" i="7"/>
  <c r="B138" i="8" s="1"/>
  <c r="D139" i="7"/>
  <c r="B139" i="8" s="1"/>
  <c r="D140" i="7"/>
  <c r="B140" i="8" s="1"/>
  <c r="D141" i="7"/>
  <c r="B141" i="8" s="1"/>
  <c r="D142" i="7"/>
  <c r="B142" i="8" s="1"/>
  <c r="D143" i="7"/>
  <c r="B143" i="8" s="1"/>
  <c r="D144" i="7"/>
  <c r="B144" i="8" s="1"/>
  <c r="D145" i="7"/>
  <c r="B145" i="8" s="1"/>
  <c r="D146" i="7"/>
  <c r="B146" i="8" s="1"/>
  <c r="D147" i="7"/>
  <c r="B147" i="8" s="1"/>
  <c r="D148" i="7"/>
  <c r="B148" i="8" s="1"/>
  <c r="D149" i="7"/>
  <c r="B149" i="8" s="1"/>
  <c r="D150" i="7"/>
  <c r="B150" i="8" s="1"/>
  <c r="D151" i="7"/>
  <c r="B151" i="8" s="1"/>
  <c r="D152" i="7"/>
  <c r="B152" i="8" s="1"/>
  <c r="D153" i="7"/>
  <c r="B153" i="8" s="1"/>
  <c r="D154" i="7"/>
  <c r="B154" i="8" s="1"/>
  <c r="D155" i="7"/>
  <c r="B155" i="8" s="1"/>
  <c r="D156" i="7"/>
  <c r="B156" i="8" s="1"/>
  <c r="D157" i="7"/>
  <c r="B157" i="8" s="1"/>
  <c r="D158" i="7"/>
  <c r="B158" i="8" s="1"/>
  <c r="D159" i="7"/>
  <c r="B159" i="8" s="1"/>
  <c r="D160" i="7"/>
  <c r="B160" i="8" s="1"/>
  <c r="D161" i="7"/>
  <c r="B161" i="8" s="1"/>
  <c r="D162" i="7"/>
  <c r="B162" i="8" s="1"/>
  <c r="D163" i="7"/>
  <c r="B163" i="8" s="1"/>
  <c r="D164" i="7"/>
  <c r="B164" i="8" s="1"/>
  <c r="D165" i="7"/>
  <c r="B165" i="8" s="1"/>
  <c r="D166" i="7"/>
  <c r="B166" i="8" s="1"/>
  <c r="D167" i="7"/>
  <c r="B167" i="8" s="1"/>
  <c r="D168" i="7"/>
  <c r="B168" i="8" s="1"/>
  <c r="D169" i="7"/>
  <c r="B169" i="8" s="1"/>
  <c r="D170" i="7"/>
  <c r="B170" i="8" s="1"/>
  <c r="D171" i="7"/>
  <c r="B171" i="8" s="1"/>
  <c r="D172" i="7"/>
  <c r="B172" i="8" s="1"/>
  <c r="D173" i="7"/>
  <c r="B173" i="8" s="1"/>
  <c r="D174" i="7"/>
  <c r="B174" i="8" s="1"/>
  <c r="D175" i="7"/>
  <c r="B175" i="8" s="1"/>
  <c r="D176" i="7"/>
  <c r="B176" i="8" s="1"/>
  <c r="D177" i="7"/>
  <c r="B177" i="8" s="1"/>
  <c r="D178" i="7"/>
  <c r="B178" i="8" s="1"/>
  <c r="D179" i="7"/>
  <c r="B179" i="8" s="1"/>
  <c r="D180" i="7"/>
  <c r="B180" i="8" s="1"/>
  <c r="D181" i="7"/>
  <c r="B181" i="8" s="1"/>
  <c r="D182" i="7"/>
  <c r="B182" i="8" s="1"/>
  <c r="D183" i="7"/>
  <c r="B183" i="8" s="1"/>
  <c r="D184" i="7"/>
  <c r="B184" i="8" s="1"/>
  <c r="D185" i="7"/>
  <c r="B185" i="8" s="1"/>
  <c r="D186" i="7"/>
  <c r="B186" i="8" s="1"/>
  <c r="D187" i="7"/>
  <c r="B187" i="8" s="1"/>
  <c r="D188" i="7"/>
  <c r="B188" i="8" s="1"/>
  <c r="D189" i="7"/>
  <c r="B189" i="8" s="1"/>
  <c r="D190" i="7"/>
  <c r="B190" i="8" s="1"/>
  <c r="D191" i="7"/>
  <c r="B191" i="8" s="1"/>
  <c r="D192" i="7"/>
  <c r="B192" i="8" s="1"/>
  <c r="D193" i="7"/>
  <c r="B193" i="8" s="1"/>
  <c r="D194" i="7"/>
  <c r="B194" i="8" s="1"/>
  <c r="D195" i="7"/>
  <c r="B195" i="8" s="1"/>
  <c r="D196" i="7"/>
  <c r="B196" i="8" s="1"/>
  <c r="D197" i="7"/>
  <c r="B197" i="8" s="1"/>
  <c r="D198" i="7"/>
  <c r="B198" i="8" s="1"/>
  <c r="D199" i="7"/>
  <c r="B199" i="8" s="1"/>
  <c r="D200" i="7"/>
  <c r="B200" i="8" s="1"/>
  <c r="D201" i="7"/>
  <c r="B201" i="8" s="1"/>
  <c r="D202" i="7"/>
  <c r="B202" i="8" s="1"/>
  <c r="D203" i="7"/>
  <c r="B203" i="8" s="1"/>
  <c r="D204" i="7"/>
  <c r="B204" i="8" s="1"/>
  <c r="D205" i="7"/>
  <c r="B205" i="8" s="1"/>
  <c r="D206" i="7"/>
  <c r="B206" i="8" s="1"/>
  <c r="D207" i="7"/>
  <c r="B207" i="8" s="1"/>
  <c r="D208" i="7"/>
  <c r="B208" i="8" s="1"/>
  <c r="D209" i="7"/>
  <c r="B209" i="8" s="1"/>
  <c r="D210" i="7"/>
  <c r="B210" i="8" s="1"/>
  <c r="D211" i="7"/>
  <c r="B211" i="8" s="1"/>
  <c r="D212" i="7"/>
  <c r="B212" i="8" s="1"/>
  <c r="D213" i="7"/>
  <c r="B213" i="8" s="1"/>
  <c r="D214" i="7"/>
  <c r="B214" i="8" s="1"/>
  <c r="D215" i="7"/>
  <c r="B215" i="8" s="1"/>
  <c r="D216" i="7"/>
  <c r="B216" i="8" s="1"/>
  <c r="D217" i="7"/>
  <c r="B217" i="8" s="1"/>
  <c r="D218" i="7"/>
  <c r="B218" i="8" s="1"/>
  <c r="D219" i="7"/>
  <c r="B219" i="8" s="1"/>
  <c r="D220" i="7"/>
  <c r="B220" i="8" s="1"/>
  <c r="D221" i="7"/>
  <c r="B221" i="8" s="1"/>
  <c r="D222" i="7"/>
  <c r="B222" i="8" s="1"/>
  <c r="D223" i="7"/>
  <c r="B223" i="8" s="1"/>
  <c r="D224" i="7"/>
  <c r="B224" i="8" s="1"/>
  <c r="D225" i="7"/>
  <c r="B225" i="8" s="1"/>
  <c r="D226" i="7"/>
  <c r="B226" i="8" s="1"/>
  <c r="D227" i="7"/>
  <c r="B227" i="8" s="1"/>
  <c r="D228" i="7"/>
  <c r="B228" i="8" s="1"/>
  <c r="D229" i="7"/>
  <c r="B229" i="8" s="1"/>
  <c r="D230" i="7"/>
  <c r="B230" i="8" s="1"/>
  <c r="D231" i="7"/>
  <c r="B231" i="8" s="1"/>
  <c r="D232" i="7"/>
  <c r="B232" i="8" s="1"/>
  <c r="D233" i="7"/>
  <c r="B233" i="8" s="1"/>
  <c r="D234" i="7"/>
  <c r="B234" i="8" s="1"/>
  <c r="D235" i="7"/>
  <c r="B235" i="8" s="1"/>
  <c r="D236" i="7"/>
  <c r="B236" i="8" s="1"/>
  <c r="D237" i="7"/>
  <c r="B237" i="8" s="1"/>
  <c r="D238" i="7"/>
  <c r="B238" i="8" s="1"/>
  <c r="D239" i="7"/>
  <c r="B239" i="8" s="1"/>
  <c r="D240" i="7"/>
  <c r="B240" i="8" s="1"/>
  <c r="D241" i="7"/>
  <c r="B241" i="8" s="1"/>
  <c r="D242" i="7"/>
  <c r="B242" i="8" s="1"/>
  <c r="D243" i="7"/>
  <c r="B243" i="8" s="1"/>
  <c r="D244" i="7"/>
  <c r="B244" i="8" s="1"/>
  <c r="D245" i="7"/>
  <c r="B245" i="8" s="1"/>
  <c r="D246" i="7"/>
  <c r="B246" i="8" s="1"/>
  <c r="D247" i="7"/>
  <c r="B247" i="8" s="1"/>
  <c r="D248" i="7"/>
  <c r="B248" i="8" s="1"/>
  <c r="D249" i="7"/>
  <c r="B249" i="8" s="1"/>
  <c r="D250" i="7"/>
  <c r="B250" i="8" s="1"/>
  <c r="D251" i="7"/>
  <c r="B251" i="8" s="1"/>
  <c r="D252" i="7"/>
  <c r="B252" i="8" s="1"/>
  <c r="D253" i="7"/>
  <c r="B253" i="8" s="1"/>
  <c r="D254" i="7"/>
  <c r="B254" i="8" s="1"/>
  <c r="D255" i="7"/>
  <c r="B255" i="8" s="1"/>
  <c r="D256" i="7"/>
  <c r="B256" i="8" s="1"/>
  <c r="D257" i="7"/>
  <c r="B257" i="8" s="1"/>
  <c r="D258" i="7"/>
  <c r="B258" i="8" s="1"/>
  <c r="D259" i="7"/>
  <c r="B259" i="8" s="1"/>
  <c r="D260" i="7"/>
  <c r="B260" i="8" s="1"/>
  <c r="D261" i="7"/>
  <c r="B261" i="8" s="1"/>
  <c r="D262" i="7"/>
  <c r="B262" i="8" s="1"/>
  <c r="D263" i="7"/>
  <c r="B263" i="8" s="1"/>
  <c r="D264" i="7"/>
  <c r="B264" i="8" s="1"/>
  <c r="D265" i="7"/>
  <c r="B265" i="8" s="1"/>
  <c r="D266" i="7"/>
  <c r="B266" i="8" s="1"/>
  <c r="D267" i="7"/>
  <c r="B267" i="8" s="1"/>
  <c r="D268" i="7"/>
  <c r="B268" i="8" s="1"/>
  <c r="D269" i="7"/>
  <c r="B269" i="8" s="1"/>
  <c r="D270" i="7"/>
  <c r="B270" i="8" s="1"/>
  <c r="D271" i="7"/>
  <c r="B271" i="8" s="1"/>
  <c r="D272" i="7"/>
  <c r="B272" i="8" s="1"/>
  <c r="D273" i="7"/>
  <c r="B273" i="8" s="1"/>
  <c r="D274" i="7"/>
  <c r="B274" i="8" s="1"/>
  <c r="D275" i="7"/>
  <c r="B275" i="8" s="1"/>
  <c r="D276" i="7"/>
  <c r="B276" i="8" s="1"/>
  <c r="D277" i="7"/>
  <c r="B277" i="8" s="1"/>
  <c r="D278" i="7"/>
  <c r="B278" i="8" s="1"/>
  <c r="D279" i="7"/>
  <c r="B279" i="8" s="1"/>
  <c r="D280" i="7"/>
  <c r="B280" i="8" s="1"/>
  <c r="D281" i="7"/>
  <c r="B281" i="8" s="1"/>
  <c r="D282" i="7"/>
  <c r="B282" i="8" s="1"/>
  <c r="D283" i="7"/>
  <c r="B283" i="8" s="1"/>
  <c r="D284" i="7"/>
  <c r="B284" i="8" s="1"/>
  <c r="D285" i="7"/>
  <c r="B285" i="8" s="1"/>
  <c r="D286" i="7"/>
  <c r="B286" i="8" s="1"/>
  <c r="D287" i="7"/>
  <c r="B287" i="8" s="1"/>
  <c r="D288" i="7"/>
  <c r="B288" i="8" s="1"/>
  <c r="D289" i="7"/>
  <c r="B289" i="8" s="1"/>
  <c r="D290" i="7"/>
  <c r="B290" i="8" s="1"/>
  <c r="D291" i="7"/>
  <c r="B291" i="8" s="1"/>
  <c r="D292" i="7"/>
  <c r="B292" i="8" s="1"/>
  <c r="D3" i="7"/>
  <c r="B3" i="8" s="1"/>
  <c r="C3" i="7"/>
  <c r="R3" i="7" s="1"/>
  <c r="N6" i="5"/>
  <c r="B3" i="5"/>
  <c r="C3" i="5"/>
  <c r="D3" i="5"/>
  <c r="E3" i="5"/>
  <c r="F3" i="5"/>
  <c r="G3" i="5"/>
  <c r="H3" i="5"/>
  <c r="B4" i="5"/>
  <c r="C4" i="5"/>
  <c r="D4" i="5"/>
  <c r="E4" i="5"/>
  <c r="F4" i="5"/>
  <c r="G4" i="5"/>
  <c r="H4" i="5"/>
  <c r="B5" i="5"/>
  <c r="C5" i="5"/>
  <c r="D5" i="5"/>
  <c r="E5" i="5"/>
  <c r="F5" i="5"/>
  <c r="G5" i="5"/>
  <c r="H5" i="5"/>
  <c r="B6" i="5"/>
  <c r="C6" i="5"/>
  <c r="D6" i="5"/>
  <c r="E6" i="5"/>
  <c r="F6" i="5"/>
  <c r="G6" i="5"/>
  <c r="H6" i="5"/>
  <c r="B7" i="5"/>
  <c r="C7" i="5"/>
  <c r="D7" i="5"/>
  <c r="E7" i="5"/>
  <c r="F7" i="5"/>
  <c r="G7" i="5"/>
  <c r="H7" i="5"/>
  <c r="B8" i="5"/>
  <c r="C8" i="5"/>
  <c r="D8" i="5"/>
  <c r="E8" i="5"/>
  <c r="F8" i="5"/>
  <c r="G8" i="5"/>
  <c r="H8" i="5"/>
  <c r="B9" i="5"/>
  <c r="C9" i="5"/>
  <c r="D9" i="5"/>
  <c r="E9" i="5"/>
  <c r="F9" i="5"/>
  <c r="G9" i="5"/>
  <c r="H9" i="5"/>
  <c r="B10" i="5"/>
  <c r="C10" i="5"/>
  <c r="D10" i="5"/>
  <c r="E10" i="5"/>
  <c r="F10" i="5"/>
  <c r="G10" i="5"/>
  <c r="H10" i="5"/>
  <c r="B11" i="5"/>
  <c r="C11" i="5"/>
  <c r="D11" i="5"/>
  <c r="E11" i="5"/>
  <c r="F11" i="5"/>
  <c r="G11" i="5"/>
  <c r="H11" i="5"/>
  <c r="B12" i="5"/>
  <c r="C12" i="5"/>
  <c r="D12" i="5"/>
  <c r="E12" i="5"/>
  <c r="F12" i="5"/>
  <c r="G12" i="5"/>
  <c r="H12" i="5"/>
  <c r="B13" i="5"/>
  <c r="C13" i="5"/>
  <c r="D13" i="5"/>
  <c r="E13" i="5"/>
  <c r="F13" i="5"/>
  <c r="G13" i="5"/>
  <c r="H13" i="5"/>
  <c r="B14" i="5"/>
  <c r="C14" i="5"/>
  <c r="D14" i="5"/>
  <c r="E14" i="5"/>
  <c r="F14" i="5"/>
  <c r="G14" i="5"/>
  <c r="H14" i="5"/>
  <c r="B15" i="5"/>
  <c r="C15" i="5"/>
  <c r="D15" i="5"/>
  <c r="E15" i="5"/>
  <c r="F15" i="5"/>
  <c r="G15" i="5"/>
  <c r="H15" i="5"/>
  <c r="B16" i="5"/>
  <c r="C16" i="5"/>
  <c r="D16" i="5"/>
  <c r="E16" i="5"/>
  <c r="F16" i="5"/>
  <c r="G16" i="5"/>
  <c r="H16" i="5"/>
  <c r="B17" i="5"/>
  <c r="C17" i="5"/>
  <c r="D17" i="5"/>
  <c r="E17" i="5"/>
  <c r="F17" i="5"/>
  <c r="G17" i="5"/>
  <c r="H17" i="5"/>
  <c r="B18" i="5"/>
  <c r="C18" i="5"/>
  <c r="D18" i="5"/>
  <c r="E18" i="5"/>
  <c r="F18" i="5"/>
  <c r="G18" i="5"/>
  <c r="H18" i="5"/>
  <c r="B19" i="5"/>
  <c r="C19" i="5"/>
  <c r="D19" i="5"/>
  <c r="E19" i="5"/>
  <c r="F19" i="5"/>
  <c r="G19" i="5"/>
  <c r="H19" i="5"/>
  <c r="B20" i="5"/>
  <c r="C20" i="5"/>
  <c r="D20" i="5"/>
  <c r="E20" i="5"/>
  <c r="F20" i="5"/>
  <c r="G20" i="5"/>
  <c r="H20" i="5"/>
  <c r="B21" i="5"/>
  <c r="C21" i="5"/>
  <c r="D21" i="5"/>
  <c r="E21" i="5"/>
  <c r="F21" i="5"/>
  <c r="G21" i="5"/>
  <c r="H21" i="5"/>
  <c r="B22" i="5"/>
  <c r="C22" i="5"/>
  <c r="D22" i="5"/>
  <c r="E22" i="5"/>
  <c r="F22" i="5"/>
  <c r="G22" i="5"/>
  <c r="H22" i="5"/>
  <c r="B23" i="5"/>
  <c r="C23" i="5"/>
  <c r="D23" i="5"/>
  <c r="E23" i="5"/>
  <c r="F23" i="5"/>
  <c r="G23" i="5"/>
  <c r="H23" i="5"/>
  <c r="B24" i="5"/>
  <c r="C24" i="5"/>
  <c r="D24" i="5"/>
  <c r="E24" i="5"/>
  <c r="F24" i="5"/>
  <c r="G24" i="5"/>
  <c r="H24" i="5"/>
  <c r="B25" i="5"/>
  <c r="C25" i="5"/>
  <c r="D25" i="5"/>
  <c r="E25" i="5"/>
  <c r="F25" i="5"/>
  <c r="G25" i="5"/>
  <c r="H25" i="5"/>
  <c r="B26" i="5"/>
  <c r="C26" i="5"/>
  <c r="D26" i="5"/>
  <c r="E26" i="5"/>
  <c r="F26" i="5"/>
  <c r="G26" i="5"/>
  <c r="H26" i="5"/>
  <c r="B27" i="5"/>
  <c r="C27" i="5"/>
  <c r="D27" i="5"/>
  <c r="E27" i="5"/>
  <c r="F27" i="5"/>
  <c r="G27" i="5"/>
  <c r="H27" i="5"/>
  <c r="B28" i="5"/>
  <c r="C28" i="5"/>
  <c r="D28" i="5"/>
  <c r="E28" i="5"/>
  <c r="F28" i="5"/>
  <c r="G28" i="5"/>
  <c r="H28" i="5"/>
  <c r="B29" i="5"/>
  <c r="C29" i="5"/>
  <c r="D29" i="5"/>
  <c r="E29" i="5"/>
  <c r="F29" i="5"/>
  <c r="G29" i="5"/>
  <c r="H29" i="5"/>
  <c r="B30" i="5"/>
  <c r="C30" i="5"/>
  <c r="D30" i="5"/>
  <c r="E30" i="5"/>
  <c r="F30" i="5"/>
  <c r="G30" i="5"/>
  <c r="H30" i="5"/>
  <c r="B31" i="5"/>
  <c r="C31" i="5"/>
  <c r="D31" i="5"/>
  <c r="E31" i="5"/>
  <c r="F31" i="5"/>
  <c r="G31" i="5"/>
  <c r="H31" i="5"/>
  <c r="B32" i="5"/>
  <c r="C32" i="5"/>
  <c r="D32" i="5"/>
  <c r="E32" i="5"/>
  <c r="F32" i="5"/>
  <c r="G32" i="5"/>
  <c r="H32" i="5"/>
  <c r="B33" i="5"/>
  <c r="C33" i="5"/>
  <c r="D33" i="5"/>
  <c r="E33" i="5"/>
  <c r="F33" i="5"/>
  <c r="G33" i="5"/>
  <c r="H33" i="5"/>
  <c r="B34" i="5"/>
  <c r="C34" i="5"/>
  <c r="D34" i="5"/>
  <c r="E34" i="5"/>
  <c r="F34" i="5"/>
  <c r="G34" i="5"/>
  <c r="H34" i="5"/>
  <c r="B35" i="5"/>
  <c r="C35" i="5"/>
  <c r="D35" i="5"/>
  <c r="E35" i="5"/>
  <c r="F35" i="5"/>
  <c r="G35" i="5"/>
  <c r="H35" i="5"/>
  <c r="B36" i="5"/>
  <c r="C36" i="5"/>
  <c r="D36" i="5"/>
  <c r="E36" i="5"/>
  <c r="F36" i="5"/>
  <c r="G36" i="5"/>
  <c r="H36" i="5"/>
  <c r="B37" i="5"/>
  <c r="C37" i="5"/>
  <c r="D37" i="5"/>
  <c r="E37" i="5"/>
  <c r="F37" i="5"/>
  <c r="G37" i="5"/>
  <c r="H37" i="5"/>
  <c r="B38" i="5"/>
  <c r="C38" i="5"/>
  <c r="D38" i="5"/>
  <c r="E38" i="5"/>
  <c r="F38" i="5"/>
  <c r="G38" i="5"/>
  <c r="H38" i="5"/>
  <c r="B39" i="5"/>
  <c r="C39" i="5"/>
  <c r="D39" i="5"/>
  <c r="E39" i="5"/>
  <c r="F39" i="5"/>
  <c r="G39" i="5"/>
  <c r="H39" i="5"/>
  <c r="B40" i="5"/>
  <c r="C40" i="5"/>
  <c r="D40" i="5"/>
  <c r="E40" i="5"/>
  <c r="F40" i="5"/>
  <c r="G40" i="5"/>
  <c r="H40" i="5"/>
  <c r="B41" i="5"/>
  <c r="C41" i="5"/>
  <c r="D41" i="5"/>
  <c r="E41" i="5"/>
  <c r="F41" i="5"/>
  <c r="G41" i="5"/>
  <c r="H41" i="5"/>
  <c r="B42" i="5"/>
  <c r="C42" i="5"/>
  <c r="D42" i="5"/>
  <c r="E42" i="5"/>
  <c r="F42" i="5"/>
  <c r="G42" i="5"/>
  <c r="H42" i="5"/>
  <c r="B43" i="5"/>
  <c r="C43" i="5"/>
  <c r="D43" i="5"/>
  <c r="E43" i="5"/>
  <c r="F43" i="5"/>
  <c r="G43" i="5"/>
  <c r="H43" i="5"/>
  <c r="B44" i="5"/>
  <c r="C44" i="5"/>
  <c r="D44" i="5"/>
  <c r="E44" i="5"/>
  <c r="F44" i="5"/>
  <c r="G44" i="5"/>
  <c r="H44" i="5"/>
  <c r="B45" i="5"/>
  <c r="C45" i="5"/>
  <c r="D45" i="5"/>
  <c r="E45" i="5"/>
  <c r="F45" i="5"/>
  <c r="G45" i="5"/>
  <c r="H45" i="5"/>
  <c r="B46" i="5"/>
  <c r="C46" i="5"/>
  <c r="D46" i="5"/>
  <c r="E46" i="5"/>
  <c r="F46" i="5"/>
  <c r="G46" i="5"/>
  <c r="H46" i="5"/>
  <c r="B47" i="5"/>
  <c r="C47" i="5"/>
  <c r="D47" i="5"/>
  <c r="E47" i="5"/>
  <c r="F47" i="5"/>
  <c r="G47" i="5"/>
  <c r="H47" i="5"/>
  <c r="B48" i="5"/>
  <c r="C48" i="5"/>
  <c r="D48" i="5"/>
  <c r="E48" i="5"/>
  <c r="F48" i="5"/>
  <c r="G48" i="5"/>
  <c r="H48" i="5"/>
  <c r="B49" i="5"/>
  <c r="C49" i="5"/>
  <c r="D49" i="5"/>
  <c r="E49" i="5"/>
  <c r="F49" i="5"/>
  <c r="G49" i="5"/>
  <c r="H49" i="5"/>
  <c r="B50" i="5"/>
  <c r="C50" i="5"/>
  <c r="D50" i="5"/>
  <c r="E50" i="5"/>
  <c r="F50" i="5"/>
  <c r="G50" i="5"/>
  <c r="H50" i="5"/>
  <c r="B51" i="5"/>
  <c r="C51" i="5"/>
  <c r="D51" i="5"/>
  <c r="E51" i="5"/>
  <c r="F51" i="5"/>
  <c r="G51" i="5"/>
  <c r="H51" i="5"/>
  <c r="B52" i="5"/>
  <c r="C52" i="5"/>
  <c r="D52" i="5"/>
  <c r="E52" i="5"/>
  <c r="F52" i="5"/>
  <c r="G52" i="5"/>
  <c r="H52" i="5"/>
  <c r="B53" i="5"/>
  <c r="C53" i="5"/>
  <c r="D53" i="5"/>
  <c r="E53" i="5"/>
  <c r="F53" i="5"/>
  <c r="G53" i="5"/>
  <c r="H53" i="5"/>
  <c r="B54" i="5"/>
  <c r="C54" i="5"/>
  <c r="D54" i="5"/>
  <c r="E54" i="5"/>
  <c r="F54" i="5"/>
  <c r="G54" i="5"/>
  <c r="H54" i="5"/>
  <c r="B55" i="5"/>
  <c r="C55" i="5"/>
  <c r="D55" i="5"/>
  <c r="E55" i="5"/>
  <c r="F55" i="5"/>
  <c r="G55" i="5"/>
  <c r="H55" i="5"/>
  <c r="B56" i="5"/>
  <c r="C56" i="5"/>
  <c r="D56" i="5"/>
  <c r="E56" i="5"/>
  <c r="F56" i="5"/>
  <c r="G56" i="5"/>
  <c r="H56" i="5"/>
  <c r="B57" i="5"/>
  <c r="C57" i="5"/>
  <c r="D57" i="5"/>
  <c r="E57" i="5"/>
  <c r="F57" i="5"/>
  <c r="G57" i="5"/>
  <c r="H57" i="5"/>
  <c r="B58" i="5"/>
  <c r="C58" i="5"/>
  <c r="D58" i="5"/>
  <c r="E58" i="5"/>
  <c r="F58" i="5"/>
  <c r="G58" i="5"/>
  <c r="H58" i="5"/>
  <c r="B59" i="5"/>
  <c r="C59" i="5"/>
  <c r="D59" i="5"/>
  <c r="E59" i="5"/>
  <c r="F59" i="5"/>
  <c r="G59" i="5"/>
  <c r="H59" i="5"/>
  <c r="B60" i="5"/>
  <c r="C60" i="5"/>
  <c r="D60" i="5"/>
  <c r="E60" i="5"/>
  <c r="F60" i="5"/>
  <c r="G60" i="5"/>
  <c r="H60" i="5"/>
  <c r="B61" i="5"/>
  <c r="C61" i="5"/>
  <c r="D61" i="5"/>
  <c r="E61" i="5"/>
  <c r="F61" i="5"/>
  <c r="G61" i="5"/>
  <c r="H61" i="5"/>
  <c r="B62" i="5"/>
  <c r="C62" i="5"/>
  <c r="D62" i="5"/>
  <c r="E62" i="5"/>
  <c r="F62" i="5"/>
  <c r="G62" i="5"/>
  <c r="H62" i="5"/>
  <c r="B63" i="5"/>
  <c r="C63" i="5"/>
  <c r="D63" i="5"/>
  <c r="E63" i="5"/>
  <c r="F63" i="5"/>
  <c r="G63" i="5"/>
  <c r="H63" i="5"/>
  <c r="B64" i="5"/>
  <c r="C64" i="5"/>
  <c r="D64" i="5"/>
  <c r="E64" i="5"/>
  <c r="F64" i="5"/>
  <c r="G64" i="5"/>
  <c r="H64" i="5"/>
  <c r="B65" i="5"/>
  <c r="C65" i="5"/>
  <c r="D65" i="5"/>
  <c r="E65" i="5"/>
  <c r="F65" i="5"/>
  <c r="G65" i="5"/>
  <c r="H65" i="5"/>
  <c r="B66" i="5"/>
  <c r="C66" i="5"/>
  <c r="D66" i="5"/>
  <c r="E66" i="5"/>
  <c r="F66" i="5"/>
  <c r="G66" i="5"/>
  <c r="H66" i="5"/>
  <c r="B67" i="5"/>
  <c r="C67" i="5"/>
  <c r="D67" i="5"/>
  <c r="E67" i="5"/>
  <c r="F67" i="5"/>
  <c r="G67" i="5"/>
  <c r="H67" i="5"/>
  <c r="B68" i="5"/>
  <c r="C68" i="5"/>
  <c r="D68" i="5"/>
  <c r="E68" i="5"/>
  <c r="F68" i="5"/>
  <c r="G68" i="5"/>
  <c r="H68" i="5"/>
  <c r="B69" i="5"/>
  <c r="C69" i="5"/>
  <c r="D69" i="5"/>
  <c r="E69" i="5"/>
  <c r="F69" i="5"/>
  <c r="G69" i="5"/>
  <c r="H69" i="5"/>
  <c r="B70" i="5"/>
  <c r="C70" i="5"/>
  <c r="D70" i="5"/>
  <c r="E70" i="5"/>
  <c r="F70" i="5"/>
  <c r="G70" i="5"/>
  <c r="H70" i="5"/>
  <c r="B71" i="5"/>
  <c r="C71" i="5"/>
  <c r="D71" i="5"/>
  <c r="E71" i="5"/>
  <c r="F71" i="5"/>
  <c r="G71" i="5"/>
  <c r="H71" i="5"/>
  <c r="B72" i="5"/>
  <c r="C72" i="5"/>
  <c r="D72" i="5"/>
  <c r="E72" i="5"/>
  <c r="F72" i="5"/>
  <c r="G72" i="5"/>
  <c r="H72" i="5"/>
  <c r="B73" i="5"/>
  <c r="C73" i="5"/>
  <c r="D73" i="5"/>
  <c r="E73" i="5"/>
  <c r="F73" i="5"/>
  <c r="G73" i="5"/>
  <c r="H73" i="5"/>
  <c r="B74" i="5"/>
  <c r="C74" i="5"/>
  <c r="D74" i="5"/>
  <c r="E74" i="5"/>
  <c r="F74" i="5"/>
  <c r="G74" i="5"/>
  <c r="H74" i="5"/>
  <c r="B75" i="5"/>
  <c r="C75" i="5"/>
  <c r="D75" i="5"/>
  <c r="E75" i="5"/>
  <c r="F75" i="5"/>
  <c r="G75" i="5"/>
  <c r="H75" i="5"/>
  <c r="B76" i="5"/>
  <c r="C76" i="5"/>
  <c r="D76" i="5"/>
  <c r="E76" i="5"/>
  <c r="F76" i="5"/>
  <c r="G76" i="5"/>
  <c r="H76" i="5"/>
  <c r="B77" i="5"/>
  <c r="C77" i="5"/>
  <c r="D77" i="5"/>
  <c r="E77" i="5"/>
  <c r="F77" i="5"/>
  <c r="G77" i="5"/>
  <c r="H77" i="5"/>
  <c r="B78" i="5"/>
  <c r="C78" i="5"/>
  <c r="D78" i="5"/>
  <c r="E78" i="5"/>
  <c r="F78" i="5"/>
  <c r="G78" i="5"/>
  <c r="H78" i="5"/>
  <c r="B79" i="5"/>
  <c r="C79" i="5"/>
  <c r="D79" i="5"/>
  <c r="E79" i="5"/>
  <c r="F79" i="5"/>
  <c r="G79" i="5"/>
  <c r="H79" i="5"/>
  <c r="B80" i="5"/>
  <c r="C80" i="5"/>
  <c r="D80" i="5"/>
  <c r="E80" i="5"/>
  <c r="F80" i="5"/>
  <c r="G80" i="5"/>
  <c r="H80" i="5"/>
  <c r="B81" i="5"/>
  <c r="C81" i="5"/>
  <c r="D81" i="5"/>
  <c r="E81" i="5"/>
  <c r="F81" i="5"/>
  <c r="G81" i="5"/>
  <c r="H81" i="5"/>
  <c r="B82" i="5"/>
  <c r="C82" i="5"/>
  <c r="D82" i="5"/>
  <c r="E82" i="5"/>
  <c r="F82" i="5"/>
  <c r="G82" i="5"/>
  <c r="H82" i="5"/>
  <c r="B83" i="5"/>
  <c r="C83" i="5"/>
  <c r="D83" i="5"/>
  <c r="E83" i="5"/>
  <c r="F83" i="5"/>
  <c r="G83" i="5"/>
  <c r="H83" i="5"/>
  <c r="B84" i="5"/>
  <c r="C84" i="5"/>
  <c r="D84" i="5"/>
  <c r="E84" i="5"/>
  <c r="F84" i="5"/>
  <c r="G84" i="5"/>
  <c r="H84" i="5"/>
  <c r="B85" i="5"/>
  <c r="C85" i="5"/>
  <c r="D85" i="5"/>
  <c r="E85" i="5"/>
  <c r="F85" i="5"/>
  <c r="G85" i="5"/>
  <c r="H85" i="5"/>
  <c r="B86" i="5"/>
  <c r="C86" i="5"/>
  <c r="D86" i="5"/>
  <c r="E86" i="5"/>
  <c r="F86" i="5"/>
  <c r="G86" i="5"/>
  <c r="H86" i="5"/>
  <c r="B87" i="5"/>
  <c r="C87" i="5"/>
  <c r="D87" i="5"/>
  <c r="E87" i="5"/>
  <c r="F87" i="5"/>
  <c r="G87" i="5"/>
  <c r="H87" i="5"/>
  <c r="B88" i="5"/>
  <c r="C88" i="5"/>
  <c r="D88" i="5"/>
  <c r="E88" i="5"/>
  <c r="F88" i="5"/>
  <c r="G88" i="5"/>
  <c r="H88" i="5"/>
  <c r="B89" i="5"/>
  <c r="C89" i="5"/>
  <c r="D89" i="5"/>
  <c r="E89" i="5"/>
  <c r="F89" i="5"/>
  <c r="G89" i="5"/>
  <c r="H89" i="5"/>
  <c r="B90" i="5"/>
  <c r="C90" i="5"/>
  <c r="D90" i="5"/>
  <c r="E90" i="5"/>
  <c r="F90" i="5"/>
  <c r="G90" i="5"/>
  <c r="H90" i="5"/>
  <c r="B91" i="5"/>
  <c r="C91" i="5"/>
  <c r="D91" i="5"/>
  <c r="E91" i="5"/>
  <c r="F91" i="5"/>
  <c r="G91" i="5"/>
  <c r="H91" i="5"/>
  <c r="B92" i="5"/>
  <c r="C92" i="5"/>
  <c r="D92" i="5"/>
  <c r="E92" i="5"/>
  <c r="F92" i="5"/>
  <c r="G92" i="5"/>
  <c r="H92" i="5"/>
  <c r="B93" i="5"/>
  <c r="C93" i="5"/>
  <c r="D93" i="5"/>
  <c r="E93" i="5"/>
  <c r="F93" i="5"/>
  <c r="G93" i="5"/>
  <c r="H93" i="5"/>
  <c r="B94" i="5"/>
  <c r="C94" i="5"/>
  <c r="D94" i="5"/>
  <c r="E94" i="5"/>
  <c r="F94" i="5"/>
  <c r="G94" i="5"/>
  <c r="H94" i="5"/>
  <c r="B95" i="5"/>
  <c r="C95" i="5"/>
  <c r="D95" i="5"/>
  <c r="E95" i="5"/>
  <c r="F95" i="5"/>
  <c r="G95" i="5"/>
  <c r="H95" i="5"/>
  <c r="B96" i="5"/>
  <c r="C96" i="5"/>
  <c r="D96" i="5"/>
  <c r="E96" i="5"/>
  <c r="F96" i="5"/>
  <c r="G96" i="5"/>
  <c r="H96" i="5"/>
  <c r="B97" i="5"/>
  <c r="C97" i="5"/>
  <c r="D97" i="5"/>
  <c r="E97" i="5"/>
  <c r="F97" i="5"/>
  <c r="G97" i="5"/>
  <c r="H97" i="5"/>
  <c r="B98" i="5"/>
  <c r="C98" i="5"/>
  <c r="D98" i="5"/>
  <c r="E98" i="5"/>
  <c r="F98" i="5"/>
  <c r="G98" i="5"/>
  <c r="H98" i="5"/>
  <c r="B99" i="5"/>
  <c r="C99" i="5"/>
  <c r="D99" i="5"/>
  <c r="E99" i="5"/>
  <c r="F99" i="5"/>
  <c r="G99" i="5"/>
  <c r="H99" i="5"/>
  <c r="B100" i="5"/>
  <c r="C100" i="5"/>
  <c r="D100" i="5"/>
  <c r="E100" i="5"/>
  <c r="F100" i="5"/>
  <c r="G100" i="5"/>
  <c r="H100" i="5"/>
  <c r="B101" i="5"/>
  <c r="C101" i="5"/>
  <c r="D101" i="5"/>
  <c r="E101" i="5"/>
  <c r="F101" i="5"/>
  <c r="G101" i="5"/>
  <c r="H101" i="5"/>
  <c r="B102" i="5"/>
  <c r="C102" i="5"/>
  <c r="D102" i="5"/>
  <c r="E102" i="5"/>
  <c r="F102" i="5"/>
  <c r="G102" i="5"/>
  <c r="H102" i="5"/>
  <c r="B103" i="5"/>
  <c r="C103" i="5"/>
  <c r="D103" i="5"/>
  <c r="E103" i="5"/>
  <c r="F103" i="5"/>
  <c r="G103" i="5"/>
  <c r="H103" i="5"/>
  <c r="B104" i="5"/>
  <c r="C104" i="5"/>
  <c r="D104" i="5"/>
  <c r="E104" i="5"/>
  <c r="F104" i="5"/>
  <c r="G104" i="5"/>
  <c r="H104" i="5"/>
  <c r="B105" i="5"/>
  <c r="C105" i="5"/>
  <c r="D105" i="5"/>
  <c r="E105" i="5"/>
  <c r="F105" i="5"/>
  <c r="G105" i="5"/>
  <c r="H105" i="5"/>
  <c r="B106" i="5"/>
  <c r="C106" i="5"/>
  <c r="D106" i="5"/>
  <c r="E106" i="5"/>
  <c r="F106" i="5"/>
  <c r="G106" i="5"/>
  <c r="H106" i="5"/>
  <c r="B107" i="5"/>
  <c r="C107" i="5"/>
  <c r="D107" i="5"/>
  <c r="E107" i="5"/>
  <c r="F107" i="5"/>
  <c r="G107" i="5"/>
  <c r="H107" i="5"/>
  <c r="B108" i="5"/>
  <c r="C108" i="5"/>
  <c r="D108" i="5"/>
  <c r="E108" i="5"/>
  <c r="F108" i="5"/>
  <c r="G108" i="5"/>
  <c r="H108" i="5"/>
  <c r="B109" i="5"/>
  <c r="C109" i="5"/>
  <c r="D109" i="5"/>
  <c r="E109" i="5"/>
  <c r="F109" i="5"/>
  <c r="G109" i="5"/>
  <c r="H109" i="5"/>
  <c r="B110" i="5"/>
  <c r="C110" i="5"/>
  <c r="D110" i="5"/>
  <c r="E110" i="5"/>
  <c r="F110" i="5"/>
  <c r="G110" i="5"/>
  <c r="H110" i="5"/>
  <c r="B111" i="5"/>
  <c r="C111" i="5"/>
  <c r="D111" i="5"/>
  <c r="E111" i="5"/>
  <c r="F111" i="5"/>
  <c r="G111" i="5"/>
  <c r="H111" i="5"/>
  <c r="B112" i="5"/>
  <c r="C112" i="5"/>
  <c r="D112" i="5"/>
  <c r="E112" i="5"/>
  <c r="F112" i="5"/>
  <c r="G112" i="5"/>
  <c r="H112" i="5"/>
  <c r="B113" i="5"/>
  <c r="C113" i="5"/>
  <c r="D113" i="5"/>
  <c r="E113" i="5"/>
  <c r="F113" i="5"/>
  <c r="G113" i="5"/>
  <c r="H113" i="5"/>
  <c r="B114" i="5"/>
  <c r="C114" i="5"/>
  <c r="D114" i="5"/>
  <c r="E114" i="5"/>
  <c r="F114" i="5"/>
  <c r="G114" i="5"/>
  <c r="H114" i="5"/>
  <c r="B115" i="5"/>
  <c r="C115" i="5"/>
  <c r="D115" i="5"/>
  <c r="E115" i="5"/>
  <c r="F115" i="5"/>
  <c r="G115" i="5"/>
  <c r="H115" i="5"/>
  <c r="B116" i="5"/>
  <c r="C116" i="5"/>
  <c r="D116" i="5"/>
  <c r="E116" i="5"/>
  <c r="F116" i="5"/>
  <c r="G116" i="5"/>
  <c r="H116" i="5"/>
  <c r="B117" i="5"/>
  <c r="C117" i="5"/>
  <c r="D117" i="5"/>
  <c r="E117" i="5"/>
  <c r="F117" i="5"/>
  <c r="G117" i="5"/>
  <c r="H117" i="5"/>
  <c r="B118" i="5"/>
  <c r="C118" i="5"/>
  <c r="D118" i="5"/>
  <c r="E118" i="5"/>
  <c r="F118" i="5"/>
  <c r="G118" i="5"/>
  <c r="H118" i="5"/>
  <c r="B119" i="5"/>
  <c r="C119" i="5"/>
  <c r="D119" i="5"/>
  <c r="E119" i="5"/>
  <c r="F119" i="5"/>
  <c r="G119" i="5"/>
  <c r="H119" i="5"/>
  <c r="B120" i="5"/>
  <c r="C120" i="5"/>
  <c r="D120" i="5"/>
  <c r="E120" i="5"/>
  <c r="F120" i="5"/>
  <c r="G120" i="5"/>
  <c r="H120" i="5"/>
  <c r="B121" i="5"/>
  <c r="C121" i="5"/>
  <c r="D121" i="5"/>
  <c r="E121" i="5"/>
  <c r="F121" i="5"/>
  <c r="G121" i="5"/>
  <c r="H121" i="5"/>
  <c r="B122" i="5"/>
  <c r="C122" i="5"/>
  <c r="D122" i="5"/>
  <c r="E122" i="5"/>
  <c r="F122" i="5"/>
  <c r="G122" i="5"/>
  <c r="H122" i="5"/>
  <c r="B123" i="5"/>
  <c r="C123" i="5"/>
  <c r="D123" i="5"/>
  <c r="E123" i="5"/>
  <c r="F123" i="5"/>
  <c r="G123" i="5"/>
  <c r="H123" i="5"/>
  <c r="B124" i="5"/>
  <c r="C124" i="5"/>
  <c r="D124" i="5"/>
  <c r="E124" i="5"/>
  <c r="F124" i="5"/>
  <c r="G124" i="5"/>
  <c r="H124" i="5"/>
  <c r="B125" i="5"/>
  <c r="C125" i="5"/>
  <c r="D125" i="5"/>
  <c r="E125" i="5"/>
  <c r="F125" i="5"/>
  <c r="G125" i="5"/>
  <c r="H125" i="5"/>
  <c r="B126" i="5"/>
  <c r="C126" i="5"/>
  <c r="D126" i="5"/>
  <c r="E126" i="5"/>
  <c r="F126" i="5"/>
  <c r="G126" i="5"/>
  <c r="H126" i="5"/>
  <c r="B127" i="5"/>
  <c r="C127" i="5"/>
  <c r="D127" i="5"/>
  <c r="E127" i="5"/>
  <c r="F127" i="5"/>
  <c r="G127" i="5"/>
  <c r="H127" i="5"/>
  <c r="B128" i="5"/>
  <c r="C128" i="5"/>
  <c r="D128" i="5"/>
  <c r="E128" i="5"/>
  <c r="F128" i="5"/>
  <c r="G128" i="5"/>
  <c r="H128" i="5"/>
  <c r="B129" i="5"/>
  <c r="C129" i="5"/>
  <c r="D129" i="5"/>
  <c r="E129" i="5"/>
  <c r="F129" i="5"/>
  <c r="G129" i="5"/>
  <c r="H129" i="5"/>
  <c r="B130" i="5"/>
  <c r="C130" i="5"/>
  <c r="D130" i="5"/>
  <c r="E130" i="5"/>
  <c r="F130" i="5"/>
  <c r="G130" i="5"/>
  <c r="H130" i="5"/>
  <c r="B131" i="5"/>
  <c r="C131" i="5"/>
  <c r="D131" i="5"/>
  <c r="E131" i="5"/>
  <c r="F131" i="5"/>
  <c r="G131" i="5"/>
  <c r="H131" i="5"/>
  <c r="B132" i="5"/>
  <c r="C132" i="5"/>
  <c r="D132" i="5"/>
  <c r="E132" i="5"/>
  <c r="F132" i="5"/>
  <c r="G132" i="5"/>
  <c r="H132" i="5"/>
  <c r="B133" i="5"/>
  <c r="C133" i="5"/>
  <c r="D133" i="5"/>
  <c r="E133" i="5"/>
  <c r="F133" i="5"/>
  <c r="G133" i="5"/>
  <c r="H133" i="5"/>
  <c r="B134" i="5"/>
  <c r="C134" i="5"/>
  <c r="D134" i="5"/>
  <c r="E134" i="5"/>
  <c r="F134" i="5"/>
  <c r="G134" i="5"/>
  <c r="H134" i="5"/>
  <c r="B135" i="5"/>
  <c r="C135" i="5"/>
  <c r="D135" i="5"/>
  <c r="E135" i="5"/>
  <c r="F135" i="5"/>
  <c r="G135" i="5"/>
  <c r="H135" i="5"/>
  <c r="B136" i="5"/>
  <c r="C136" i="5"/>
  <c r="D136" i="5"/>
  <c r="E136" i="5"/>
  <c r="F136" i="5"/>
  <c r="G136" i="5"/>
  <c r="H136" i="5"/>
  <c r="B137" i="5"/>
  <c r="C137" i="5"/>
  <c r="D137" i="5"/>
  <c r="E137" i="5"/>
  <c r="F137" i="5"/>
  <c r="G137" i="5"/>
  <c r="H137" i="5"/>
  <c r="B138" i="5"/>
  <c r="C138" i="5"/>
  <c r="D138" i="5"/>
  <c r="E138" i="5"/>
  <c r="F138" i="5"/>
  <c r="G138" i="5"/>
  <c r="H138" i="5"/>
  <c r="B139" i="5"/>
  <c r="C139" i="5"/>
  <c r="D139" i="5"/>
  <c r="E139" i="5"/>
  <c r="F139" i="5"/>
  <c r="G139" i="5"/>
  <c r="H139" i="5"/>
  <c r="B140" i="5"/>
  <c r="C140" i="5"/>
  <c r="D140" i="5"/>
  <c r="E140" i="5"/>
  <c r="F140" i="5"/>
  <c r="G140" i="5"/>
  <c r="H140" i="5"/>
  <c r="B141" i="5"/>
  <c r="C141" i="5"/>
  <c r="D141" i="5"/>
  <c r="E141" i="5"/>
  <c r="F141" i="5"/>
  <c r="G141" i="5"/>
  <c r="H141" i="5"/>
  <c r="B142" i="5"/>
  <c r="C142" i="5"/>
  <c r="D142" i="5"/>
  <c r="E142" i="5"/>
  <c r="F142" i="5"/>
  <c r="G142" i="5"/>
  <c r="H142" i="5"/>
  <c r="B143" i="5"/>
  <c r="C143" i="5"/>
  <c r="D143" i="5"/>
  <c r="E143" i="5"/>
  <c r="F143" i="5"/>
  <c r="G143" i="5"/>
  <c r="H143" i="5"/>
  <c r="B144" i="5"/>
  <c r="C144" i="5"/>
  <c r="D144" i="5"/>
  <c r="E144" i="5"/>
  <c r="F144" i="5"/>
  <c r="G144" i="5"/>
  <c r="H144" i="5"/>
  <c r="B145" i="5"/>
  <c r="C145" i="5"/>
  <c r="D145" i="5"/>
  <c r="E145" i="5"/>
  <c r="F145" i="5"/>
  <c r="G145" i="5"/>
  <c r="H145" i="5"/>
  <c r="B146" i="5"/>
  <c r="C146" i="5"/>
  <c r="D146" i="5"/>
  <c r="E146" i="5"/>
  <c r="F146" i="5"/>
  <c r="G146" i="5"/>
  <c r="H146" i="5"/>
  <c r="B147" i="5"/>
  <c r="C147" i="5"/>
  <c r="D147" i="5"/>
  <c r="E147" i="5"/>
  <c r="F147" i="5"/>
  <c r="G147" i="5"/>
  <c r="H147" i="5"/>
  <c r="B148" i="5"/>
  <c r="C148" i="5"/>
  <c r="D148" i="5"/>
  <c r="E148" i="5"/>
  <c r="F148" i="5"/>
  <c r="G148" i="5"/>
  <c r="H148" i="5"/>
  <c r="B149" i="5"/>
  <c r="C149" i="5"/>
  <c r="D149" i="5"/>
  <c r="E149" i="5"/>
  <c r="F149" i="5"/>
  <c r="G149" i="5"/>
  <c r="H149" i="5"/>
  <c r="B150" i="5"/>
  <c r="C150" i="5"/>
  <c r="D150" i="5"/>
  <c r="E150" i="5"/>
  <c r="F150" i="5"/>
  <c r="G150" i="5"/>
  <c r="H150" i="5"/>
  <c r="B151" i="5"/>
  <c r="C151" i="5"/>
  <c r="D151" i="5"/>
  <c r="E151" i="5"/>
  <c r="F151" i="5"/>
  <c r="G151" i="5"/>
  <c r="H151" i="5"/>
  <c r="B152" i="5"/>
  <c r="C152" i="5"/>
  <c r="D152" i="5"/>
  <c r="E152" i="5"/>
  <c r="F152" i="5"/>
  <c r="G152" i="5"/>
  <c r="H152" i="5"/>
  <c r="B153" i="5"/>
  <c r="C153" i="5"/>
  <c r="D153" i="5"/>
  <c r="E153" i="5"/>
  <c r="F153" i="5"/>
  <c r="G153" i="5"/>
  <c r="H153" i="5"/>
  <c r="B154" i="5"/>
  <c r="C154" i="5"/>
  <c r="D154" i="5"/>
  <c r="E154" i="5"/>
  <c r="F154" i="5"/>
  <c r="G154" i="5"/>
  <c r="H154" i="5"/>
  <c r="B155" i="5"/>
  <c r="C155" i="5"/>
  <c r="D155" i="5"/>
  <c r="E155" i="5"/>
  <c r="F155" i="5"/>
  <c r="G155" i="5"/>
  <c r="H155" i="5"/>
  <c r="B156" i="5"/>
  <c r="C156" i="5"/>
  <c r="D156" i="5"/>
  <c r="E156" i="5"/>
  <c r="F156" i="5"/>
  <c r="G156" i="5"/>
  <c r="H156" i="5"/>
  <c r="B157" i="5"/>
  <c r="C157" i="5"/>
  <c r="D157" i="5"/>
  <c r="E157" i="5"/>
  <c r="F157" i="5"/>
  <c r="G157" i="5"/>
  <c r="H157" i="5"/>
  <c r="B158" i="5"/>
  <c r="C158" i="5"/>
  <c r="D158" i="5"/>
  <c r="E158" i="5"/>
  <c r="F158" i="5"/>
  <c r="G158" i="5"/>
  <c r="H158" i="5"/>
  <c r="B159" i="5"/>
  <c r="C159" i="5"/>
  <c r="D159" i="5"/>
  <c r="E159" i="5"/>
  <c r="F159" i="5"/>
  <c r="G159" i="5"/>
  <c r="H159" i="5"/>
  <c r="B160" i="5"/>
  <c r="C160" i="5"/>
  <c r="D160" i="5"/>
  <c r="E160" i="5"/>
  <c r="F160" i="5"/>
  <c r="G160" i="5"/>
  <c r="H160" i="5"/>
  <c r="B161" i="5"/>
  <c r="C161" i="5"/>
  <c r="D161" i="5"/>
  <c r="E161" i="5"/>
  <c r="F161" i="5"/>
  <c r="G161" i="5"/>
  <c r="H161" i="5"/>
  <c r="B162" i="5"/>
  <c r="C162" i="5"/>
  <c r="D162" i="5"/>
  <c r="E162" i="5"/>
  <c r="F162" i="5"/>
  <c r="G162" i="5"/>
  <c r="H162" i="5"/>
  <c r="B163" i="5"/>
  <c r="C163" i="5"/>
  <c r="D163" i="5"/>
  <c r="E163" i="5"/>
  <c r="F163" i="5"/>
  <c r="G163" i="5"/>
  <c r="H163" i="5"/>
  <c r="B164" i="5"/>
  <c r="C164" i="5"/>
  <c r="D164" i="5"/>
  <c r="E164" i="5"/>
  <c r="F164" i="5"/>
  <c r="G164" i="5"/>
  <c r="H164" i="5"/>
  <c r="B165" i="5"/>
  <c r="C165" i="5"/>
  <c r="D165" i="5"/>
  <c r="E165" i="5"/>
  <c r="F165" i="5"/>
  <c r="G165" i="5"/>
  <c r="H165" i="5"/>
  <c r="B166" i="5"/>
  <c r="C166" i="5"/>
  <c r="D166" i="5"/>
  <c r="E166" i="5"/>
  <c r="F166" i="5"/>
  <c r="G166" i="5"/>
  <c r="H166" i="5"/>
  <c r="B167" i="5"/>
  <c r="C167" i="5"/>
  <c r="D167" i="5"/>
  <c r="E167" i="5"/>
  <c r="F167" i="5"/>
  <c r="G167" i="5"/>
  <c r="H167" i="5"/>
  <c r="B168" i="5"/>
  <c r="C168" i="5"/>
  <c r="D168" i="5"/>
  <c r="E168" i="5"/>
  <c r="F168" i="5"/>
  <c r="G168" i="5"/>
  <c r="H168" i="5"/>
  <c r="B169" i="5"/>
  <c r="C169" i="5"/>
  <c r="D169" i="5"/>
  <c r="E169" i="5"/>
  <c r="F169" i="5"/>
  <c r="G169" i="5"/>
  <c r="H169" i="5"/>
  <c r="B170" i="5"/>
  <c r="C170" i="5"/>
  <c r="D170" i="5"/>
  <c r="E170" i="5"/>
  <c r="F170" i="5"/>
  <c r="G170" i="5"/>
  <c r="H170" i="5"/>
  <c r="B171" i="5"/>
  <c r="C171" i="5"/>
  <c r="D171" i="5"/>
  <c r="E171" i="5"/>
  <c r="F171" i="5"/>
  <c r="G171" i="5"/>
  <c r="H171" i="5"/>
  <c r="B172" i="5"/>
  <c r="C172" i="5"/>
  <c r="D172" i="5"/>
  <c r="E172" i="5"/>
  <c r="F172" i="5"/>
  <c r="G172" i="5"/>
  <c r="H172" i="5"/>
  <c r="B173" i="5"/>
  <c r="C173" i="5"/>
  <c r="D173" i="5"/>
  <c r="E173" i="5"/>
  <c r="F173" i="5"/>
  <c r="G173" i="5"/>
  <c r="H173" i="5"/>
  <c r="B174" i="5"/>
  <c r="C174" i="5"/>
  <c r="D174" i="5"/>
  <c r="E174" i="5"/>
  <c r="F174" i="5"/>
  <c r="G174" i="5"/>
  <c r="H174" i="5"/>
  <c r="B175" i="5"/>
  <c r="C175" i="5"/>
  <c r="D175" i="5"/>
  <c r="E175" i="5"/>
  <c r="F175" i="5"/>
  <c r="G175" i="5"/>
  <c r="H175" i="5"/>
  <c r="B176" i="5"/>
  <c r="C176" i="5"/>
  <c r="D176" i="5"/>
  <c r="E176" i="5"/>
  <c r="F176" i="5"/>
  <c r="G176" i="5"/>
  <c r="H176" i="5"/>
  <c r="B177" i="5"/>
  <c r="C177" i="5"/>
  <c r="D177" i="5"/>
  <c r="E177" i="5"/>
  <c r="F177" i="5"/>
  <c r="G177" i="5"/>
  <c r="H177" i="5"/>
  <c r="B178" i="5"/>
  <c r="C178" i="5"/>
  <c r="D178" i="5"/>
  <c r="E178" i="5"/>
  <c r="F178" i="5"/>
  <c r="G178" i="5"/>
  <c r="H178" i="5"/>
  <c r="B179" i="5"/>
  <c r="C179" i="5"/>
  <c r="D179" i="5"/>
  <c r="E179" i="5"/>
  <c r="F179" i="5"/>
  <c r="G179" i="5"/>
  <c r="H179" i="5"/>
  <c r="B180" i="5"/>
  <c r="C180" i="5"/>
  <c r="D180" i="5"/>
  <c r="E180" i="5"/>
  <c r="F180" i="5"/>
  <c r="G180" i="5"/>
  <c r="H180" i="5"/>
  <c r="B181" i="5"/>
  <c r="C181" i="5"/>
  <c r="D181" i="5"/>
  <c r="E181" i="5"/>
  <c r="F181" i="5"/>
  <c r="G181" i="5"/>
  <c r="H181" i="5"/>
  <c r="B182" i="5"/>
  <c r="C182" i="5"/>
  <c r="D182" i="5"/>
  <c r="E182" i="5"/>
  <c r="F182" i="5"/>
  <c r="G182" i="5"/>
  <c r="H182" i="5"/>
  <c r="B183" i="5"/>
  <c r="C183" i="5"/>
  <c r="D183" i="5"/>
  <c r="E183" i="5"/>
  <c r="F183" i="5"/>
  <c r="G183" i="5"/>
  <c r="H183" i="5"/>
  <c r="B184" i="5"/>
  <c r="C184" i="5"/>
  <c r="D184" i="5"/>
  <c r="E184" i="5"/>
  <c r="F184" i="5"/>
  <c r="G184" i="5"/>
  <c r="H184" i="5"/>
  <c r="B185" i="5"/>
  <c r="C185" i="5"/>
  <c r="D185" i="5"/>
  <c r="E185" i="5"/>
  <c r="F185" i="5"/>
  <c r="G185" i="5"/>
  <c r="H185" i="5"/>
  <c r="B186" i="5"/>
  <c r="C186" i="5"/>
  <c r="D186" i="5"/>
  <c r="E186" i="5"/>
  <c r="F186" i="5"/>
  <c r="G186" i="5"/>
  <c r="H186" i="5"/>
  <c r="B187" i="5"/>
  <c r="C187" i="5"/>
  <c r="D187" i="5"/>
  <c r="E187" i="5"/>
  <c r="F187" i="5"/>
  <c r="G187" i="5"/>
  <c r="H187" i="5"/>
  <c r="B188" i="5"/>
  <c r="C188" i="5"/>
  <c r="D188" i="5"/>
  <c r="E188" i="5"/>
  <c r="F188" i="5"/>
  <c r="G188" i="5"/>
  <c r="H188" i="5"/>
  <c r="B189" i="5"/>
  <c r="C189" i="5"/>
  <c r="D189" i="5"/>
  <c r="E189" i="5"/>
  <c r="F189" i="5"/>
  <c r="G189" i="5"/>
  <c r="H189" i="5"/>
  <c r="B190" i="5"/>
  <c r="C190" i="5"/>
  <c r="D190" i="5"/>
  <c r="E190" i="5"/>
  <c r="F190" i="5"/>
  <c r="G190" i="5"/>
  <c r="H190" i="5"/>
  <c r="B191" i="5"/>
  <c r="C191" i="5"/>
  <c r="D191" i="5"/>
  <c r="E191" i="5"/>
  <c r="F191" i="5"/>
  <c r="G191" i="5"/>
  <c r="H191" i="5"/>
  <c r="B192" i="5"/>
  <c r="C192" i="5"/>
  <c r="D192" i="5"/>
  <c r="E192" i="5"/>
  <c r="F192" i="5"/>
  <c r="G192" i="5"/>
  <c r="H192" i="5"/>
  <c r="B193" i="5"/>
  <c r="C193" i="5"/>
  <c r="D193" i="5"/>
  <c r="E193" i="5"/>
  <c r="F193" i="5"/>
  <c r="G193" i="5"/>
  <c r="H193" i="5"/>
  <c r="B194" i="5"/>
  <c r="C194" i="5"/>
  <c r="D194" i="5"/>
  <c r="E194" i="5"/>
  <c r="F194" i="5"/>
  <c r="G194" i="5"/>
  <c r="H194" i="5"/>
  <c r="B195" i="5"/>
  <c r="C195" i="5"/>
  <c r="D195" i="5"/>
  <c r="E195" i="5"/>
  <c r="F195" i="5"/>
  <c r="G195" i="5"/>
  <c r="H195" i="5"/>
  <c r="B196" i="5"/>
  <c r="C196" i="5"/>
  <c r="D196" i="5"/>
  <c r="E196" i="5"/>
  <c r="F196" i="5"/>
  <c r="G196" i="5"/>
  <c r="H196" i="5"/>
  <c r="B197" i="5"/>
  <c r="C197" i="5"/>
  <c r="D197" i="5"/>
  <c r="E197" i="5"/>
  <c r="F197" i="5"/>
  <c r="G197" i="5"/>
  <c r="H197" i="5"/>
  <c r="B198" i="5"/>
  <c r="C198" i="5"/>
  <c r="D198" i="5"/>
  <c r="E198" i="5"/>
  <c r="F198" i="5"/>
  <c r="G198" i="5"/>
  <c r="H198" i="5"/>
  <c r="B199" i="5"/>
  <c r="C199" i="5"/>
  <c r="D199" i="5"/>
  <c r="E199" i="5"/>
  <c r="F199" i="5"/>
  <c r="G199" i="5"/>
  <c r="H199" i="5"/>
  <c r="B200" i="5"/>
  <c r="C200" i="5"/>
  <c r="D200" i="5"/>
  <c r="E200" i="5"/>
  <c r="F200" i="5"/>
  <c r="G200" i="5"/>
  <c r="H200" i="5"/>
  <c r="B201" i="5"/>
  <c r="C201" i="5"/>
  <c r="D201" i="5"/>
  <c r="E201" i="5"/>
  <c r="F201" i="5"/>
  <c r="G201" i="5"/>
  <c r="H201" i="5"/>
  <c r="B202" i="5"/>
  <c r="C202" i="5"/>
  <c r="D202" i="5"/>
  <c r="E202" i="5"/>
  <c r="F202" i="5"/>
  <c r="G202" i="5"/>
  <c r="H202" i="5"/>
  <c r="B203" i="5"/>
  <c r="C203" i="5"/>
  <c r="D203" i="5"/>
  <c r="E203" i="5"/>
  <c r="F203" i="5"/>
  <c r="G203" i="5"/>
  <c r="H203" i="5"/>
  <c r="B204" i="5"/>
  <c r="C204" i="5"/>
  <c r="D204" i="5"/>
  <c r="E204" i="5"/>
  <c r="F204" i="5"/>
  <c r="G204" i="5"/>
  <c r="H204" i="5"/>
  <c r="B205" i="5"/>
  <c r="C205" i="5"/>
  <c r="D205" i="5"/>
  <c r="E205" i="5"/>
  <c r="F205" i="5"/>
  <c r="G205" i="5"/>
  <c r="H205" i="5"/>
  <c r="B206" i="5"/>
  <c r="C206" i="5"/>
  <c r="D206" i="5"/>
  <c r="E206" i="5"/>
  <c r="F206" i="5"/>
  <c r="G206" i="5"/>
  <c r="H206" i="5"/>
  <c r="B207" i="5"/>
  <c r="C207" i="5"/>
  <c r="D207" i="5"/>
  <c r="E207" i="5"/>
  <c r="F207" i="5"/>
  <c r="G207" i="5"/>
  <c r="H207" i="5"/>
  <c r="B208" i="5"/>
  <c r="C208" i="5"/>
  <c r="D208" i="5"/>
  <c r="E208" i="5"/>
  <c r="F208" i="5"/>
  <c r="G208" i="5"/>
  <c r="H208" i="5"/>
  <c r="B209" i="5"/>
  <c r="C209" i="5"/>
  <c r="D209" i="5"/>
  <c r="E209" i="5"/>
  <c r="F209" i="5"/>
  <c r="G209" i="5"/>
  <c r="H209" i="5"/>
  <c r="B210" i="5"/>
  <c r="C210" i="5"/>
  <c r="D210" i="5"/>
  <c r="E210" i="5"/>
  <c r="F210" i="5"/>
  <c r="G210" i="5"/>
  <c r="H210" i="5"/>
  <c r="B211" i="5"/>
  <c r="C211" i="5"/>
  <c r="D211" i="5"/>
  <c r="E211" i="5"/>
  <c r="F211" i="5"/>
  <c r="G211" i="5"/>
  <c r="H211" i="5"/>
  <c r="B212" i="5"/>
  <c r="C212" i="5"/>
  <c r="D212" i="5"/>
  <c r="E212" i="5"/>
  <c r="F212" i="5"/>
  <c r="G212" i="5"/>
  <c r="H212" i="5"/>
  <c r="B213" i="5"/>
  <c r="C213" i="5"/>
  <c r="D213" i="5"/>
  <c r="E213" i="5"/>
  <c r="F213" i="5"/>
  <c r="G213" i="5"/>
  <c r="H213" i="5"/>
  <c r="B214" i="5"/>
  <c r="C214" i="5"/>
  <c r="D214" i="5"/>
  <c r="E214" i="5"/>
  <c r="F214" i="5"/>
  <c r="G214" i="5"/>
  <c r="H214" i="5"/>
  <c r="B215" i="5"/>
  <c r="C215" i="5"/>
  <c r="D215" i="5"/>
  <c r="E215" i="5"/>
  <c r="F215" i="5"/>
  <c r="G215" i="5"/>
  <c r="H215" i="5"/>
  <c r="B216" i="5"/>
  <c r="C216" i="5"/>
  <c r="D216" i="5"/>
  <c r="E216" i="5"/>
  <c r="F216" i="5"/>
  <c r="G216" i="5"/>
  <c r="H216" i="5"/>
  <c r="B217" i="5"/>
  <c r="C217" i="5"/>
  <c r="D217" i="5"/>
  <c r="E217" i="5"/>
  <c r="F217" i="5"/>
  <c r="G217" i="5"/>
  <c r="H217" i="5"/>
  <c r="B218" i="5"/>
  <c r="C218" i="5"/>
  <c r="D218" i="5"/>
  <c r="E218" i="5"/>
  <c r="F218" i="5"/>
  <c r="G218" i="5"/>
  <c r="H218" i="5"/>
  <c r="B219" i="5"/>
  <c r="C219" i="5"/>
  <c r="D219" i="5"/>
  <c r="E219" i="5"/>
  <c r="F219" i="5"/>
  <c r="G219" i="5"/>
  <c r="H219" i="5"/>
  <c r="B220" i="5"/>
  <c r="C220" i="5"/>
  <c r="D220" i="5"/>
  <c r="E220" i="5"/>
  <c r="F220" i="5"/>
  <c r="G220" i="5"/>
  <c r="H220" i="5"/>
  <c r="B221" i="5"/>
  <c r="C221" i="5"/>
  <c r="D221" i="5"/>
  <c r="E221" i="5"/>
  <c r="F221" i="5"/>
  <c r="G221" i="5"/>
  <c r="H221" i="5"/>
  <c r="B222" i="5"/>
  <c r="C222" i="5"/>
  <c r="D222" i="5"/>
  <c r="E222" i="5"/>
  <c r="F222" i="5"/>
  <c r="G222" i="5"/>
  <c r="H222" i="5"/>
  <c r="B223" i="5"/>
  <c r="C223" i="5"/>
  <c r="D223" i="5"/>
  <c r="E223" i="5"/>
  <c r="F223" i="5"/>
  <c r="G223" i="5"/>
  <c r="H223" i="5"/>
  <c r="B224" i="5"/>
  <c r="C224" i="5"/>
  <c r="D224" i="5"/>
  <c r="E224" i="5"/>
  <c r="F224" i="5"/>
  <c r="G224" i="5"/>
  <c r="H224" i="5"/>
  <c r="B225" i="5"/>
  <c r="C225" i="5"/>
  <c r="D225" i="5"/>
  <c r="E225" i="5"/>
  <c r="F225" i="5"/>
  <c r="G225" i="5"/>
  <c r="H225" i="5"/>
  <c r="B226" i="5"/>
  <c r="C226" i="5"/>
  <c r="D226" i="5"/>
  <c r="E226" i="5"/>
  <c r="F226" i="5"/>
  <c r="G226" i="5"/>
  <c r="H226" i="5"/>
  <c r="B227" i="5"/>
  <c r="C227" i="5"/>
  <c r="D227" i="5"/>
  <c r="E227" i="5"/>
  <c r="F227" i="5"/>
  <c r="G227" i="5"/>
  <c r="H227" i="5"/>
  <c r="B228" i="5"/>
  <c r="C228" i="5"/>
  <c r="D228" i="5"/>
  <c r="E228" i="5"/>
  <c r="F228" i="5"/>
  <c r="G228" i="5"/>
  <c r="H228" i="5"/>
  <c r="B229" i="5"/>
  <c r="C229" i="5"/>
  <c r="D229" i="5"/>
  <c r="E229" i="5"/>
  <c r="F229" i="5"/>
  <c r="G229" i="5"/>
  <c r="H229" i="5"/>
  <c r="B230" i="5"/>
  <c r="C230" i="5"/>
  <c r="D230" i="5"/>
  <c r="E230" i="5"/>
  <c r="F230" i="5"/>
  <c r="G230" i="5"/>
  <c r="H230" i="5"/>
  <c r="B231" i="5"/>
  <c r="C231" i="5"/>
  <c r="D231" i="5"/>
  <c r="E231" i="5"/>
  <c r="F231" i="5"/>
  <c r="G231" i="5"/>
  <c r="H231" i="5"/>
  <c r="B232" i="5"/>
  <c r="C232" i="5"/>
  <c r="D232" i="5"/>
  <c r="E232" i="5"/>
  <c r="F232" i="5"/>
  <c r="G232" i="5"/>
  <c r="H232" i="5"/>
  <c r="B233" i="5"/>
  <c r="C233" i="5"/>
  <c r="D233" i="5"/>
  <c r="E233" i="5"/>
  <c r="F233" i="5"/>
  <c r="G233" i="5"/>
  <c r="H233" i="5"/>
  <c r="B234" i="5"/>
  <c r="C234" i="5"/>
  <c r="D234" i="5"/>
  <c r="E234" i="5"/>
  <c r="F234" i="5"/>
  <c r="G234" i="5"/>
  <c r="H234" i="5"/>
  <c r="B235" i="5"/>
  <c r="C235" i="5"/>
  <c r="D235" i="5"/>
  <c r="E235" i="5"/>
  <c r="F235" i="5"/>
  <c r="G235" i="5"/>
  <c r="H235" i="5"/>
  <c r="B236" i="5"/>
  <c r="C236" i="5"/>
  <c r="D236" i="5"/>
  <c r="E236" i="5"/>
  <c r="F236" i="5"/>
  <c r="G236" i="5"/>
  <c r="H236" i="5"/>
  <c r="B237" i="5"/>
  <c r="C237" i="5"/>
  <c r="D237" i="5"/>
  <c r="E237" i="5"/>
  <c r="F237" i="5"/>
  <c r="G237" i="5"/>
  <c r="H237" i="5"/>
  <c r="B238" i="5"/>
  <c r="C238" i="5"/>
  <c r="D238" i="5"/>
  <c r="E238" i="5"/>
  <c r="F238" i="5"/>
  <c r="G238" i="5"/>
  <c r="H238" i="5"/>
  <c r="B239" i="5"/>
  <c r="C239" i="5"/>
  <c r="D239" i="5"/>
  <c r="E239" i="5"/>
  <c r="F239" i="5"/>
  <c r="G239" i="5"/>
  <c r="H239" i="5"/>
  <c r="B240" i="5"/>
  <c r="C240" i="5"/>
  <c r="D240" i="5"/>
  <c r="E240" i="5"/>
  <c r="F240" i="5"/>
  <c r="G240" i="5"/>
  <c r="H240" i="5"/>
  <c r="B241" i="5"/>
  <c r="C241" i="5"/>
  <c r="D241" i="5"/>
  <c r="E241" i="5"/>
  <c r="F241" i="5"/>
  <c r="G241" i="5"/>
  <c r="H241" i="5"/>
  <c r="B242" i="5"/>
  <c r="C242" i="5"/>
  <c r="D242" i="5"/>
  <c r="E242" i="5"/>
  <c r="F242" i="5"/>
  <c r="G242" i="5"/>
  <c r="H242" i="5"/>
  <c r="B243" i="5"/>
  <c r="C243" i="5"/>
  <c r="D243" i="5"/>
  <c r="E243" i="5"/>
  <c r="F243" i="5"/>
  <c r="G243" i="5"/>
  <c r="H243" i="5"/>
  <c r="B244" i="5"/>
  <c r="C244" i="5"/>
  <c r="D244" i="5"/>
  <c r="E244" i="5"/>
  <c r="F244" i="5"/>
  <c r="G244" i="5"/>
  <c r="H244" i="5"/>
  <c r="B245" i="5"/>
  <c r="C245" i="5"/>
  <c r="D245" i="5"/>
  <c r="E245" i="5"/>
  <c r="F245" i="5"/>
  <c r="G245" i="5"/>
  <c r="H245" i="5"/>
  <c r="B246" i="5"/>
  <c r="C246" i="5"/>
  <c r="D246" i="5"/>
  <c r="E246" i="5"/>
  <c r="F246" i="5"/>
  <c r="G246" i="5"/>
  <c r="H246" i="5"/>
  <c r="B247" i="5"/>
  <c r="C247" i="5"/>
  <c r="D247" i="5"/>
  <c r="E247" i="5"/>
  <c r="F247" i="5"/>
  <c r="G247" i="5"/>
  <c r="H247" i="5"/>
  <c r="B248" i="5"/>
  <c r="C248" i="5"/>
  <c r="D248" i="5"/>
  <c r="E248" i="5"/>
  <c r="F248" i="5"/>
  <c r="G248" i="5"/>
  <c r="H248" i="5"/>
  <c r="B249" i="5"/>
  <c r="C249" i="5"/>
  <c r="D249" i="5"/>
  <c r="E249" i="5"/>
  <c r="F249" i="5"/>
  <c r="G249" i="5"/>
  <c r="H249" i="5"/>
  <c r="B250" i="5"/>
  <c r="C250" i="5"/>
  <c r="D250" i="5"/>
  <c r="E250" i="5"/>
  <c r="F250" i="5"/>
  <c r="G250" i="5"/>
  <c r="H250" i="5"/>
  <c r="B251" i="5"/>
  <c r="C251" i="5"/>
  <c r="D251" i="5"/>
  <c r="E251" i="5"/>
  <c r="F251" i="5"/>
  <c r="G251" i="5"/>
  <c r="H251" i="5"/>
  <c r="B252" i="5"/>
  <c r="C252" i="5"/>
  <c r="D252" i="5"/>
  <c r="E252" i="5"/>
  <c r="F252" i="5"/>
  <c r="G252" i="5"/>
  <c r="H252" i="5"/>
  <c r="B253" i="5"/>
  <c r="C253" i="5"/>
  <c r="D253" i="5"/>
  <c r="E253" i="5"/>
  <c r="F253" i="5"/>
  <c r="G253" i="5"/>
  <c r="H253" i="5"/>
  <c r="B254" i="5"/>
  <c r="C254" i="5"/>
  <c r="D254" i="5"/>
  <c r="E254" i="5"/>
  <c r="F254" i="5"/>
  <c r="G254" i="5"/>
  <c r="H254" i="5"/>
  <c r="B255" i="5"/>
  <c r="C255" i="5"/>
  <c r="D255" i="5"/>
  <c r="E255" i="5"/>
  <c r="F255" i="5"/>
  <c r="G255" i="5"/>
  <c r="H255" i="5"/>
  <c r="B256" i="5"/>
  <c r="C256" i="5"/>
  <c r="D256" i="5"/>
  <c r="E256" i="5"/>
  <c r="F256" i="5"/>
  <c r="G256" i="5"/>
  <c r="H256" i="5"/>
  <c r="B257" i="5"/>
  <c r="C257" i="5"/>
  <c r="D257" i="5"/>
  <c r="E257" i="5"/>
  <c r="F257" i="5"/>
  <c r="G257" i="5"/>
  <c r="H257" i="5"/>
  <c r="B258" i="5"/>
  <c r="C258" i="5"/>
  <c r="D258" i="5"/>
  <c r="E258" i="5"/>
  <c r="F258" i="5"/>
  <c r="G258" i="5"/>
  <c r="H258" i="5"/>
  <c r="B259" i="5"/>
  <c r="C259" i="5"/>
  <c r="D259" i="5"/>
  <c r="E259" i="5"/>
  <c r="F259" i="5"/>
  <c r="G259" i="5"/>
  <c r="H259" i="5"/>
  <c r="B260" i="5"/>
  <c r="C260" i="5"/>
  <c r="D260" i="5"/>
  <c r="E260" i="5"/>
  <c r="F260" i="5"/>
  <c r="G260" i="5"/>
  <c r="H260" i="5"/>
  <c r="B261" i="5"/>
  <c r="C261" i="5"/>
  <c r="D261" i="5"/>
  <c r="E261" i="5"/>
  <c r="F261" i="5"/>
  <c r="G261" i="5"/>
  <c r="H261" i="5"/>
  <c r="B262" i="5"/>
  <c r="C262" i="5"/>
  <c r="D262" i="5"/>
  <c r="E262" i="5"/>
  <c r="F262" i="5"/>
  <c r="G262" i="5"/>
  <c r="H262" i="5"/>
  <c r="B263" i="5"/>
  <c r="C263" i="5"/>
  <c r="D263" i="5"/>
  <c r="E263" i="5"/>
  <c r="F263" i="5"/>
  <c r="G263" i="5"/>
  <c r="H263" i="5"/>
  <c r="B264" i="5"/>
  <c r="C264" i="5"/>
  <c r="D264" i="5"/>
  <c r="E264" i="5"/>
  <c r="F264" i="5"/>
  <c r="G264" i="5"/>
  <c r="H264" i="5"/>
  <c r="B265" i="5"/>
  <c r="C265" i="5"/>
  <c r="D265" i="5"/>
  <c r="E265" i="5"/>
  <c r="F265" i="5"/>
  <c r="G265" i="5"/>
  <c r="H265" i="5"/>
  <c r="B266" i="5"/>
  <c r="C266" i="5"/>
  <c r="D266" i="5"/>
  <c r="E266" i="5"/>
  <c r="F266" i="5"/>
  <c r="G266" i="5"/>
  <c r="H266" i="5"/>
  <c r="B267" i="5"/>
  <c r="C267" i="5"/>
  <c r="D267" i="5"/>
  <c r="E267" i="5"/>
  <c r="F267" i="5"/>
  <c r="G267" i="5"/>
  <c r="H267" i="5"/>
  <c r="B268" i="5"/>
  <c r="C268" i="5"/>
  <c r="D268" i="5"/>
  <c r="E268" i="5"/>
  <c r="F268" i="5"/>
  <c r="G268" i="5"/>
  <c r="H268" i="5"/>
  <c r="B269" i="5"/>
  <c r="C269" i="5"/>
  <c r="D269" i="5"/>
  <c r="E269" i="5"/>
  <c r="F269" i="5"/>
  <c r="G269" i="5"/>
  <c r="H269" i="5"/>
  <c r="B270" i="5"/>
  <c r="C270" i="5"/>
  <c r="D270" i="5"/>
  <c r="E270" i="5"/>
  <c r="F270" i="5"/>
  <c r="G270" i="5"/>
  <c r="H270" i="5"/>
  <c r="B271" i="5"/>
  <c r="C271" i="5"/>
  <c r="D271" i="5"/>
  <c r="E271" i="5"/>
  <c r="F271" i="5"/>
  <c r="G271" i="5"/>
  <c r="H271" i="5"/>
  <c r="B272" i="5"/>
  <c r="C272" i="5"/>
  <c r="D272" i="5"/>
  <c r="E272" i="5"/>
  <c r="F272" i="5"/>
  <c r="G272" i="5"/>
  <c r="H272" i="5"/>
  <c r="B273" i="5"/>
  <c r="C273" i="5"/>
  <c r="D273" i="5"/>
  <c r="E273" i="5"/>
  <c r="F273" i="5"/>
  <c r="G273" i="5"/>
  <c r="H273" i="5"/>
  <c r="B274" i="5"/>
  <c r="C274" i="5"/>
  <c r="D274" i="5"/>
  <c r="E274" i="5"/>
  <c r="F274" i="5"/>
  <c r="G274" i="5"/>
  <c r="H274" i="5"/>
  <c r="B275" i="5"/>
  <c r="C275" i="5"/>
  <c r="D275" i="5"/>
  <c r="E275" i="5"/>
  <c r="F275" i="5"/>
  <c r="G275" i="5"/>
  <c r="H275" i="5"/>
  <c r="B276" i="5"/>
  <c r="C276" i="5"/>
  <c r="D276" i="5"/>
  <c r="E276" i="5"/>
  <c r="F276" i="5"/>
  <c r="G276" i="5"/>
  <c r="H276" i="5"/>
  <c r="B277" i="5"/>
  <c r="C277" i="5"/>
  <c r="D277" i="5"/>
  <c r="E277" i="5"/>
  <c r="F277" i="5"/>
  <c r="G277" i="5"/>
  <c r="H277" i="5"/>
  <c r="B278" i="5"/>
  <c r="C278" i="5"/>
  <c r="D278" i="5"/>
  <c r="E278" i="5"/>
  <c r="F278" i="5"/>
  <c r="G278" i="5"/>
  <c r="H278" i="5"/>
  <c r="B279" i="5"/>
  <c r="C279" i="5"/>
  <c r="D279" i="5"/>
  <c r="E279" i="5"/>
  <c r="F279" i="5"/>
  <c r="G279" i="5"/>
  <c r="H279" i="5"/>
  <c r="B280" i="5"/>
  <c r="C280" i="5"/>
  <c r="D280" i="5"/>
  <c r="E280" i="5"/>
  <c r="F280" i="5"/>
  <c r="G280" i="5"/>
  <c r="H280" i="5"/>
  <c r="B281" i="5"/>
  <c r="C281" i="5"/>
  <c r="D281" i="5"/>
  <c r="E281" i="5"/>
  <c r="F281" i="5"/>
  <c r="G281" i="5"/>
  <c r="H281" i="5"/>
  <c r="B282" i="5"/>
  <c r="C282" i="5"/>
  <c r="D282" i="5"/>
  <c r="E282" i="5"/>
  <c r="F282" i="5"/>
  <c r="G282" i="5"/>
  <c r="H282" i="5"/>
  <c r="B283" i="5"/>
  <c r="C283" i="5"/>
  <c r="D283" i="5"/>
  <c r="E283" i="5"/>
  <c r="F283" i="5"/>
  <c r="G283" i="5"/>
  <c r="H283" i="5"/>
  <c r="B284" i="5"/>
  <c r="C284" i="5"/>
  <c r="D284" i="5"/>
  <c r="E284" i="5"/>
  <c r="F284" i="5"/>
  <c r="G284" i="5"/>
  <c r="H284" i="5"/>
  <c r="B285" i="5"/>
  <c r="C285" i="5"/>
  <c r="D285" i="5"/>
  <c r="E285" i="5"/>
  <c r="F285" i="5"/>
  <c r="G285" i="5"/>
  <c r="H285" i="5"/>
  <c r="B286" i="5"/>
  <c r="C286" i="5"/>
  <c r="D286" i="5"/>
  <c r="E286" i="5"/>
  <c r="F286" i="5"/>
  <c r="G286" i="5"/>
  <c r="H286" i="5"/>
  <c r="B287" i="5"/>
  <c r="C287" i="5"/>
  <c r="D287" i="5"/>
  <c r="E287" i="5"/>
  <c r="F287" i="5"/>
  <c r="G287" i="5"/>
  <c r="H287" i="5"/>
  <c r="B288" i="5"/>
  <c r="C288" i="5"/>
  <c r="D288" i="5"/>
  <c r="E288" i="5"/>
  <c r="F288" i="5"/>
  <c r="G288" i="5"/>
  <c r="H288" i="5"/>
  <c r="B289" i="5"/>
  <c r="C289" i="5"/>
  <c r="D289" i="5"/>
  <c r="E289" i="5"/>
  <c r="F289" i="5"/>
  <c r="G289" i="5"/>
  <c r="H289" i="5"/>
  <c r="B290" i="5"/>
  <c r="C290" i="5"/>
  <c r="D290" i="5"/>
  <c r="E290" i="5"/>
  <c r="F290" i="5"/>
  <c r="G290" i="5"/>
  <c r="H290" i="5"/>
  <c r="B291" i="5"/>
  <c r="C291" i="5"/>
  <c r="D291" i="5"/>
  <c r="E291" i="5"/>
  <c r="F291" i="5"/>
  <c r="G291" i="5"/>
  <c r="H291" i="5"/>
  <c r="B2" i="5"/>
  <c r="C2" i="5"/>
  <c r="D2" i="5"/>
  <c r="E2" i="5"/>
  <c r="F2" i="5"/>
  <c r="G2" i="5"/>
  <c r="I3" i="5"/>
  <c r="J3" i="5"/>
  <c r="K3" i="5"/>
  <c r="L3" i="5"/>
  <c r="I4" i="5"/>
  <c r="J4" i="5"/>
  <c r="K4" i="5"/>
  <c r="L4" i="5"/>
  <c r="I5" i="5"/>
  <c r="J5" i="5"/>
  <c r="K5" i="5"/>
  <c r="L5" i="5"/>
  <c r="I6" i="5"/>
  <c r="J6" i="5"/>
  <c r="K6" i="5"/>
  <c r="L6" i="5"/>
  <c r="I7" i="5"/>
  <c r="J7" i="5"/>
  <c r="K7" i="5"/>
  <c r="L7" i="5"/>
  <c r="I8" i="5"/>
  <c r="J8" i="5"/>
  <c r="K8" i="5"/>
  <c r="L8" i="5"/>
  <c r="I9" i="5"/>
  <c r="J9" i="5"/>
  <c r="K9" i="5"/>
  <c r="L9" i="5"/>
  <c r="I10" i="5"/>
  <c r="J10" i="5"/>
  <c r="K10" i="5"/>
  <c r="L10" i="5"/>
  <c r="I11" i="5"/>
  <c r="J11" i="5"/>
  <c r="K11" i="5"/>
  <c r="L11" i="5"/>
  <c r="I12" i="5"/>
  <c r="J12" i="5"/>
  <c r="K12" i="5"/>
  <c r="L12" i="5"/>
  <c r="I13" i="5"/>
  <c r="J13" i="5"/>
  <c r="K13" i="5"/>
  <c r="L13" i="5"/>
  <c r="I14" i="5"/>
  <c r="J14" i="5"/>
  <c r="K14" i="5"/>
  <c r="L14" i="5"/>
  <c r="I15" i="5"/>
  <c r="J15" i="5"/>
  <c r="K15" i="5"/>
  <c r="L15" i="5"/>
  <c r="I16" i="5"/>
  <c r="J16" i="5"/>
  <c r="K16" i="5"/>
  <c r="L16" i="5"/>
  <c r="I17" i="5"/>
  <c r="J17" i="5"/>
  <c r="K17" i="5"/>
  <c r="L17" i="5"/>
  <c r="I18" i="5"/>
  <c r="J18" i="5"/>
  <c r="K18" i="5"/>
  <c r="L18" i="5"/>
  <c r="I19" i="5"/>
  <c r="J19" i="5"/>
  <c r="K19" i="5"/>
  <c r="L19" i="5"/>
  <c r="I20" i="5"/>
  <c r="J20" i="5"/>
  <c r="K20" i="5"/>
  <c r="L20" i="5"/>
  <c r="I21" i="5"/>
  <c r="J21" i="5"/>
  <c r="K21" i="5"/>
  <c r="L21" i="5"/>
  <c r="I22" i="5"/>
  <c r="J22" i="5"/>
  <c r="K22" i="5"/>
  <c r="L22" i="5"/>
  <c r="I23" i="5"/>
  <c r="J23" i="5"/>
  <c r="K23" i="5"/>
  <c r="L23" i="5"/>
  <c r="I24" i="5"/>
  <c r="J24" i="5"/>
  <c r="K24" i="5"/>
  <c r="L24" i="5"/>
  <c r="I25" i="5"/>
  <c r="J25" i="5"/>
  <c r="K25" i="5"/>
  <c r="L25" i="5"/>
  <c r="I26" i="5"/>
  <c r="J26" i="5"/>
  <c r="K26" i="5"/>
  <c r="L26" i="5"/>
  <c r="I27" i="5"/>
  <c r="J27" i="5"/>
  <c r="K27" i="5"/>
  <c r="L27" i="5"/>
  <c r="I28" i="5"/>
  <c r="J28" i="5"/>
  <c r="K28" i="5"/>
  <c r="L28" i="5"/>
  <c r="I29" i="5"/>
  <c r="J29" i="5"/>
  <c r="K29" i="5"/>
  <c r="L29" i="5"/>
  <c r="I30" i="5"/>
  <c r="J30" i="5"/>
  <c r="K30" i="5"/>
  <c r="L30" i="5"/>
  <c r="I31" i="5"/>
  <c r="J31" i="5"/>
  <c r="K31" i="5"/>
  <c r="L31" i="5"/>
  <c r="I32" i="5"/>
  <c r="J32" i="5"/>
  <c r="K32" i="5"/>
  <c r="L32" i="5"/>
  <c r="I33" i="5"/>
  <c r="J33" i="5"/>
  <c r="K33" i="5"/>
  <c r="L33" i="5"/>
  <c r="I34" i="5"/>
  <c r="J34" i="5"/>
  <c r="K34" i="5"/>
  <c r="L34" i="5"/>
  <c r="I35" i="5"/>
  <c r="J35" i="5"/>
  <c r="K35" i="5"/>
  <c r="L35" i="5"/>
  <c r="I36" i="5"/>
  <c r="J36" i="5"/>
  <c r="K36" i="5"/>
  <c r="L36" i="5"/>
  <c r="I37" i="5"/>
  <c r="J37" i="5"/>
  <c r="K37" i="5"/>
  <c r="L37" i="5"/>
  <c r="I38" i="5"/>
  <c r="J38" i="5"/>
  <c r="K38" i="5"/>
  <c r="L38" i="5"/>
  <c r="I39" i="5"/>
  <c r="J39" i="5"/>
  <c r="K39" i="5"/>
  <c r="L39" i="5"/>
  <c r="I40" i="5"/>
  <c r="J40" i="5"/>
  <c r="K40" i="5"/>
  <c r="L40" i="5"/>
  <c r="I41" i="5"/>
  <c r="J41" i="5"/>
  <c r="K41" i="5"/>
  <c r="L41" i="5"/>
  <c r="I42" i="5"/>
  <c r="J42" i="5"/>
  <c r="K42" i="5"/>
  <c r="L42" i="5"/>
  <c r="I43" i="5"/>
  <c r="J43" i="5"/>
  <c r="K43" i="5"/>
  <c r="L43" i="5"/>
  <c r="I44" i="5"/>
  <c r="J44" i="5"/>
  <c r="K44" i="5"/>
  <c r="L44" i="5"/>
  <c r="I45" i="5"/>
  <c r="J45" i="5"/>
  <c r="K45" i="5"/>
  <c r="L45" i="5"/>
  <c r="I46" i="5"/>
  <c r="J46" i="5"/>
  <c r="K46" i="5"/>
  <c r="L46" i="5"/>
  <c r="I47" i="5"/>
  <c r="J47" i="5"/>
  <c r="K47" i="5"/>
  <c r="L47" i="5"/>
  <c r="I48" i="5"/>
  <c r="J48" i="5"/>
  <c r="K48" i="5"/>
  <c r="L48" i="5"/>
  <c r="I49" i="5"/>
  <c r="J49" i="5"/>
  <c r="K49" i="5"/>
  <c r="L49" i="5"/>
  <c r="I50" i="5"/>
  <c r="J50" i="5"/>
  <c r="K50" i="5"/>
  <c r="L50" i="5"/>
  <c r="I51" i="5"/>
  <c r="J51" i="5"/>
  <c r="K51" i="5"/>
  <c r="L51" i="5"/>
  <c r="I52" i="5"/>
  <c r="J52" i="5"/>
  <c r="K52" i="5"/>
  <c r="L52" i="5"/>
  <c r="I53" i="5"/>
  <c r="J53" i="5"/>
  <c r="K53" i="5"/>
  <c r="L53" i="5"/>
  <c r="I54" i="5"/>
  <c r="J54" i="5"/>
  <c r="K54" i="5"/>
  <c r="L54" i="5"/>
  <c r="I55" i="5"/>
  <c r="J55" i="5"/>
  <c r="K55" i="5"/>
  <c r="L55" i="5"/>
  <c r="I56" i="5"/>
  <c r="J56" i="5"/>
  <c r="K56" i="5"/>
  <c r="L56" i="5"/>
  <c r="I57" i="5"/>
  <c r="J57" i="5"/>
  <c r="K57" i="5"/>
  <c r="L57" i="5"/>
  <c r="I58" i="5"/>
  <c r="J58" i="5"/>
  <c r="K58" i="5"/>
  <c r="L58" i="5"/>
  <c r="I59" i="5"/>
  <c r="J59" i="5"/>
  <c r="K59" i="5"/>
  <c r="L59" i="5"/>
  <c r="I60" i="5"/>
  <c r="J60" i="5"/>
  <c r="K60" i="5"/>
  <c r="L60" i="5"/>
  <c r="I61" i="5"/>
  <c r="J61" i="5"/>
  <c r="K61" i="5"/>
  <c r="L61" i="5"/>
  <c r="I62" i="5"/>
  <c r="J62" i="5"/>
  <c r="K62" i="5"/>
  <c r="L62" i="5"/>
  <c r="I63" i="5"/>
  <c r="J63" i="5"/>
  <c r="K63" i="5"/>
  <c r="L63" i="5"/>
  <c r="I64" i="5"/>
  <c r="J64" i="5"/>
  <c r="K64" i="5"/>
  <c r="L64" i="5"/>
  <c r="I65" i="5"/>
  <c r="J65" i="5"/>
  <c r="K65" i="5"/>
  <c r="L65" i="5"/>
  <c r="I66" i="5"/>
  <c r="J66" i="5"/>
  <c r="K66" i="5"/>
  <c r="L66" i="5"/>
  <c r="I67" i="5"/>
  <c r="J67" i="5"/>
  <c r="K67" i="5"/>
  <c r="L67" i="5"/>
  <c r="I68" i="5"/>
  <c r="J68" i="5"/>
  <c r="K68" i="5"/>
  <c r="L68" i="5"/>
  <c r="I69" i="5"/>
  <c r="J69" i="5"/>
  <c r="K69" i="5"/>
  <c r="L69" i="5"/>
  <c r="I70" i="5"/>
  <c r="J70" i="5"/>
  <c r="K70" i="5"/>
  <c r="L70" i="5"/>
  <c r="I71" i="5"/>
  <c r="J71" i="5"/>
  <c r="K71" i="5"/>
  <c r="L71" i="5"/>
  <c r="I72" i="5"/>
  <c r="J72" i="5"/>
  <c r="K72" i="5"/>
  <c r="L72" i="5"/>
  <c r="I73" i="5"/>
  <c r="J73" i="5"/>
  <c r="K73" i="5"/>
  <c r="L73" i="5"/>
  <c r="I74" i="5"/>
  <c r="J74" i="5"/>
  <c r="K74" i="5"/>
  <c r="L74" i="5"/>
  <c r="I75" i="5"/>
  <c r="J75" i="5"/>
  <c r="K75" i="5"/>
  <c r="L75" i="5"/>
  <c r="I76" i="5"/>
  <c r="J76" i="5"/>
  <c r="K76" i="5"/>
  <c r="L76" i="5"/>
  <c r="I77" i="5"/>
  <c r="J77" i="5"/>
  <c r="K77" i="5"/>
  <c r="L77" i="5"/>
  <c r="I78" i="5"/>
  <c r="J78" i="5"/>
  <c r="K78" i="5"/>
  <c r="L78" i="5"/>
  <c r="I79" i="5"/>
  <c r="J79" i="5"/>
  <c r="K79" i="5"/>
  <c r="L79" i="5"/>
  <c r="I80" i="5"/>
  <c r="J80" i="5"/>
  <c r="K80" i="5"/>
  <c r="L80" i="5"/>
  <c r="I81" i="5"/>
  <c r="J81" i="5"/>
  <c r="K81" i="5"/>
  <c r="L81" i="5"/>
  <c r="I82" i="5"/>
  <c r="J82" i="5"/>
  <c r="K82" i="5"/>
  <c r="L82" i="5"/>
  <c r="I83" i="5"/>
  <c r="J83" i="5"/>
  <c r="K83" i="5"/>
  <c r="L83" i="5"/>
  <c r="I84" i="5"/>
  <c r="J84" i="5"/>
  <c r="K84" i="5"/>
  <c r="L84" i="5"/>
  <c r="I85" i="5"/>
  <c r="J85" i="5"/>
  <c r="K85" i="5"/>
  <c r="L85" i="5"/>
  <c r="I86" i="5"/>
  <c r="J86" i="5"/>
  <c r="K86" i="5"/>
  <c r="L86" i="5"/>
  <c r="I87" i="5"/>
  <c r="J87" i="5"/>
  <c r="K87" i="5"/>
  <c r="L87" i="5"/>
  <c r="I88" i="5"/>
  <c r="J88" i="5"/>
  <c r="K88" i="5"/>
  <c r="L88" i="5"/>
  <c r="I89" i="5"/>
  <c r="J89" i="5"/>
  <c r="K89" i="5"/>
  <c r="L89" i="5"/>
  <c r="I90" i="5"/>
  <c r="J90" i="5"/>
  <c r="K90" i="5"/>
  <c r="L90" i="5"/>
  <c r="I91" i="5"/>
  <c r="J91" i="5"/>
  <c r="K91" i="5"/>
  <c r="L91" i="5"/>
  <c r="I92" i="5"/>
  <c r="J92" i="5"/>
  <c r="K92" i="5"/>
  <c r="L92" i="5"/>
  <c r="I93" i="5"/>
  <c r="J93" i="5"/>
  <c r="K93" i="5"/>
  <c r="L93" i="5"/>
  <c r="I94" i="5"/>
  <c r="J94" i="5"/>
  <c r="K94" i="5"/>
  <c r="L94" i="5"/>
  <c r="I95" i="5"/>
  <c r="J95" i="5"/>
  <c r="K95" i="5"/>
  <c r="L95" i="5"/>
  <c r="I96" i="5"/>
  <c r="J96" i="5"/>
  <c r="K96" i="5"/>
  <c r="L96" i="5"/>
  <c r="I97" i="5"/>
  <c r="J97" i="5"/>
  <c r="K97" i="5"/>
  <c r="L97" i="5"/>
  <c r="I98" i="5"/>
  <c r="J98" i="5"/>
  <c r="K98" i="5"/>
  <c r="L98" i="5"/>
  <c r="I99" i="5"/>
  <c r="J99" i="5"/>
  <c r="K99" i="5"/>
  <c r="L99" i="5"/>
  <c r="I100" i="5"/>
  <c r="J100" i="5"/>
  <c r="K100" i="5"/>
  <c r="L100" i="5"/>
  <c r="I101" i="5"/>
  <c r="J101" i="5"/>
  <c r="K101" i="5"/>
  <c r="L101" i="5"/>
  <c r="I102" i="5"/>
  <c r="J102" i="5"/>
  <c r="K102" i="5"/>
  <c r="L102" i="5"/>
  <c r="I103" i="5"/>
  <c r="J103" i="5"/>
  <c r="K103" i="5"/>
  <c r="L103" i="5"/>
  <c r="I104" i="5"/>
  <c r="J104" i="5"/>
  <c r="K104" i="5"/>
  <c r="L104" i="5"/>
  <c r="I105" i="5"/>
  <c r="J105" i="5"/>
  <c r="K105" i="5"/>
  <c r="L105" i="5"/>
  <c r="I106" i="5"/>
  <c r="J106" i="5"/>
  <c r="K106" i="5"/>
  <c r="L106" i="5"/>
  <c r="I107" i="5"/>
  <c r="J107" i="5"/>
  <c r="K107" i="5"/>
  <c r="L107" i="5"/>
  <c r="I108" i="5"/>
  <c r="J108" i="5"/>
  <c r="K108" i="5"/>
  <c r="L108" i="5"/>
  <c r="I109" i="5"/>
  <c r="J109" i="5"/>
  <c r="K109" i="5"/>
  <c r="L109" i="5"/>
  <c r="I110" i="5"/>
  <c r="J110" i="5"/>
  <c r="K110" i="5"/>
  <c r="L110" i="5"/>
  <c r="I111" i="5"/>
  <c r="J111" i="5"/>
  <c r="K111" i="5"/>
  <c r="L111" i="5"/>
  <c r="I112" i="5"/>
  <c r="J112" i="5"/>
  <c r="K112" i="5"/>
  <c r="L112" i="5"/>
  <c r="I113" i="5"/>
  <c r="J113" i="5"/>
  <c r="K113" i="5"/>
  <c r="L113" i="5"/>
  <c r="I114" i="5"/>
  <c r="J114" i="5"/>
  <c r="K114" i="5"/>
  <c r="L114" i="5"/>
  <c r="I115" i="5"/>
  <c r="J115" i="5"/>
  <c r="K115" i="5"/>
  <c r="L115" i="5"/>
  <c r="I116" i="5"/>
  <c r="J116" i="5"/>
  <c r="K116" i="5"/>
  <c r="L116" i="5"/>
  <c r="I117" i="5"/>
  <c r="J117" i="5"/>
  <c r="K117" i="5"/>
  <c r="L117" i="5"/>
  <c r="I118" i="5"/>
  <c r="J118" i="5"/>
  <c r="K118" i="5"/>
  <c r="L118" i="5"/>
  <c r="I119" i="5"/>
  <c r="J119" i="5"/>
  <c r="K119" i="5"/>
  <c r="L119" i="5"/>
  <c r="I120" i="5"/>
  <c r="J120" i="5"/>
  <c r="K120" i="5"/>
  <c r="L120" i="5"/>
  <c r="I121" i="5"/>
  <c r="J121" i="5"/>
  <c r="K121" i="5"/>
  <c r="L121" i="5"/>
  <c r="I122" i="5"/>
  <c r="J122" i="5"/>
  <c r="K122" i="5"/>
  <c r="L122" i="5"/>
  <c r="I123" i="5"/>
  <c r="J123" i="5"/>
  <c r="K123" i="5"/>
  <c r="L123" i="5"/>
  <c r="I124" i="5"/>
  <c r="J124" i="5"/>
  <c r="K124" i="5"/>
  <c r="L124" i="5"/>
  <c r="I125" i="5"/>
  <c r="J125" i="5"/>
  <c r="K125" i="5"/>
  <c r="L125" i="5"/>
  <c r="I126" i="5"/>
  <c r="J126" i="5"/>
  <c r="K126" i="5"/>
  <c r="L126" i="5"/>
  <c r="I127" i="5"/>
  <c r="J127" i="5"/>
  <c r="K127" i="5"/>
  <c r="L127" i="5"/>
  <c r="I128" i="5"/>
  <c r="J128" i="5"/>
  <c r="K128" i="5"/>
  <c r="L128" i="5"/>
  <c r="I129" i="5"/>
  <c r="J129" i="5"/>
  <c r="K129" i="5"/>
  <c r="L129" i="5"/>
  <c r="I130" i="5"/>
  <c r="J130" i="5"/>
  <c r="K130" i="5"/>
  <c r="L130" i="5"/>
  <c r="I131" i="5"/>
  <c r="J131" i="5"/>
  <c r="K131" i="5"/>
  <c r="L131" i="5"/>
  <c r="I132" i="5"/>
  <c r="J132" i="5"/>
  <c r="K132" i="5"/>
  <c r="L132" i="5"/>
  <c r="I133" i="5"/>
  <c r="J133" i="5"/>
  <c r="K133" i="5"/>
  <c r="L133" i="5"/>
  <c r="I134" i="5"/>
  <c r="J134" i="5"/>
  <c r="K134" i="5"/>
  <c r="L134" i="5"/>
  <c r="I135" i="5"/>
  <c r="J135" i="5"/>
  <c r="K135" i="5"/>
  <c r="L135" i="5"/>
  <c r="I136" i="5"/>
  <c r="J136" i="5"/>
  <c r="K136" i="5"/>
  <c r="L136" i="5"/>
  <c r="I137" i="5"/>
  <c r="J137" i="5"/>
  <c r="K137" i="5"/>
  <c r="L137" i="5"/>
  <c r="I138" i="5"/>
  <c r="J138" i="5"/>
  <c r="K138" i="5"/>
  <c r="L138" i="5"/>
  <c r="I139" i="5"/>
  <c r="J139" i="5"/>
  <c r="K139" i="5"/>
  <c r="L139" i="5"/>
  <c r="I140" i="5"/>
  <c r="J140" i="5"/>
  <c r="K140" i="5"/>
  <c r="L140" i="5"/>
  <c r="I141" i="5"/>
  <c r="J141" i="5"/>
  <c r="K141" i="5"/>
  <c r="L141" i="5"/>
  <c r="I142" i="5"/>
  <c r="J142" i="5"/>
  <c r="K142" i="5"/>
  <c r="L142" i="5"/>
  <c r="I143" i="5"/>
  <c r="J143" i="5"/>
  <c r="K143" i="5"/>
  <c r="L143" i="5"/>
  <c r="I144" i="5"/>
  <c r="J144" i="5"/>
  <c r="K144" i="5"/>
  <c r="L144" i="5"/>
  <c r="I145" i="5"/>
  <c r="J145" i="5"/>
  <c r="K145" i="5"/>
  <c r="L145" i="5"/>
  <c r="I146" i="5"/>
  <c r="J146" i="5"/>
  <c r="K146" i="5"/>
  <c r="L146" i="5"/>
  <c r="I147" i="5"/>
  <c r="J147" i="5"/>
  <c r="K147" i="5"/>
  <c r="L147" i="5"/>
  <c r="I148" i="5"/>
  <c r="J148" i="5"/>
  <c r="K148" i="5"/>
  <c r="L148" i="5"/>
  <c r="I149" i="5"/>
  <c r="J149" i="5"/>
  <c r="K149" i="5"/>
  <c r="L149" i="5"/>
  <c r="I150" i="5"/>
  <c r="J150" i="5"/>
  <c r="K150" i="5"/>
  <c r="L150" i="5"/>
  <c r="I151" i="5"/>
  <c r="J151" i="5"/>
  <c r="K151" i="5"/>
  <c r="L151" i="5"/>
  <c r="I152" i="5"/>
  <c r="J152" i="5"/>
  <c r="K152" i="5"/>
  <c r="L152" i="5"/>
  <c r="I153" i="5"/>
  <c r="J153" i="5"/>
  <c r="K153" i="5"/>
  <c r="L153" i="5"/>
  <c r="I154" i="5"/>
  <c r="J154" i="5"/>
  <c r="K154" i="5"/>
  <c r="L154" i="5"/>
  <c r="I155" i="5"/>
  <c r="J155" i="5"/>
  <c r="K155" i="5"/>
  <c r="L155" i="5"/>
  <c r="I156" i="5"/>
  <c r="J156" i="5"/>
  <c r="K156" i="5"/>
  <c r="L156" i="5"/>
  <c r="I157" i="5"/>
  <c r="J157" i="5"/>
  <c r="K157" i="5"/>
  <c r="L157" i="5"/>
  <c r="I158" i="5"/>
  <c r="J158" i="5"/>
  <c r="K158" i="5"/>
  <c r="L158" i="5"/>
  <c r="I159" i="5"/>
  <c r="J159" i="5"/>
  <c r="K159" i="5"/>
  <c r="L159" i="5"/>
  <c r="I160" i="5"/>
  <c r="J160" i="5"/>
  <c r="K160" i="5"/>
  <c r="L160" i="5"/>
  <c r="I161" i="5"/>
  <c r="J161" i="5"/>
  <c r="K161" i="5"/>
  <c r="L161" i="5"/>
  <c r="I162" i="5"/>
  <c r="J162" i="5"/>
  <c r="K162" i="5"/>
  <c r="L162" i="5"/>
  <c r="I163" i="5"/>
  <c r="J163" i="5"/>
  <c r="K163" i="5"/>
  <c r="L163" i="5"/>
  <c r="I164" i="5"/>
  <c r="J164" i="5"/>
  <c r="K164" i="5"/>
  <c r="L164" i="5"/>
  <c r="I165" i="5"/>
  <c r="J165" i="5"/>
  <c r="K165" i="5"/>
  <c r="L165" i="5"/>
  <c r="I166" i="5"/>
  <c r="J166" i="5"/>
  <c r="K166" i="5"/>
  <c r="L166" i="5"/>
  <c r="I167" i="5"/>
  <c r="J167" i="5"/>
  <c r="K167" i="5"/>
  <c r="L167" i="5"/>
  <c r="I168" i="5"/>
  <c r="J168" i="5"/>
  <c r="K168" i="5"/>
  <c r="L168" i="5"/>
  <c r="I169" i="5"/>
  <c r="J169" i="5"/>
  <c r="K169" i="5"/>
  <c r="L169" i="5"/>
  <c r="I170" i="5"/>
  <c r="J170" i="5"/>
  <c r="K170" i="5"/>
  <c r="L170" i="5"/>
  <c r="I171" i="5"/>
  <c r="J171" i="5"/>
  <c r="K171" i="5"/>
  <c r="L171" i="5"/>
  <c r="I172" i="5"/>
  <c r="J172" i="5"/>
  <c r="K172" i="5"/>
  <c r="L172" i="5"/>
  <c r="I173" i="5"/>
  <c r="J173" i="5"/>
  <c r="K173" i="5"/>
  <c r="L173" i="5"/>
  <c r="I174" i="5"/>
  <c r="J174" i="5"/>
  <c r="K174" i="5"/>
  <c r="L174" i="5"/>
  <c r="I175" i="5"/>
  <c r="J175" i="5"/>
  <c r="K175" i="5"/>
  <c r="L175" i="5"/>
  <c r="I176" i="5"/>
  <c r="J176" i="5"/>
  <c r="K176" i="5"/>
  <c r="L176" i="5"/>
  <c r="I177" i="5"/>
  <c r="J177" i="5"/>
  <c r="K177" i="5"/>
  <c r="L177" i="5"/>
  <c r="I178" i="5"/>
  <c r="J178" i="5"/>
  <c r="K178" i="5"/>
  <c r="L178" i="5"/>
  <c r="I179" i="5"/>
  <c r="J179" i="5"/>
  <c r="K179" i="5"/>
  <c r="L179" i="5"/>
  <c r="I180" i="5"/>
  <c r="J180" i="5"/>
  <c r="K180" i="5"/>
  <c r="L180" i="5"/>
  <c r="I181" i="5"/>
  <c r="J181" i="5"/>
  <c r="K181" i="5"/>
  <c r="L181" i="5"/>
  <c r="I182" i="5"/>
  <c r="J182" i="5"/>
  <c r="K182" i="5"/>
  <c r="L182" i="5"/>
  <c r="I183" i="5"/>
  <c r="J183" i="5"/>
  <c r="K183" i="5"/>
  <c r="L183" i="5"/>
  <c r="I184" i="5"/>
  <c r="J184" i="5"/>
  <c r="K184" i="5"/>
  <c r="L184" i="5"/>
  <c r="I185" i="5"/>
  <c r="J185" i="5"/>
  <c r="K185" i="5"/>
  <c r="L185" i="5"/>
  <c r="I186" i="5"/>
  <c r="J186" i="5"/>
  <c r="K186" i="5"/>
  <c r="L186" i="5"/>
  <c r="I187" i="5"/>
  <c r="J187" i="5"/>
  <c r="K187" i="5"/>
  <c r="L187" i="5"/>
  <c r="I188" i="5"/>
  <c r="J188" i="5"/>
  <c r="K188" i="5"/>
  <c r="L188" i="5"/>
  <c r="I189" i="5"/>
  <c r="J189" i="5"/>
  <c r="K189" i="5"/>
  <c r="L189" i="5"/>
  <c r="I190" i="5"/>
  <c r="J190" i="5"/>
  <c r="K190" i="5"/>
  <c r="L190" i="5"/>
  <c r="I191" i="5"/>
  <c r="J191" i="5"/>
  <c r="K191" i="5"/>
  <c r="L191" i="5"/>
  <c r="I192" i="5"/>
  <c r="J192" i="5"/>
  <c r="K192" i="5"/>
  <c r="L192" i="5"/>
  <c r="I193" i="5"/>
  <c r="J193" i="5"/>
  <c r="K193" i="5"/>
  <c r="L193" i="5"/>
  <c r="I194" i="5"/>
  <c r="J194" i="5"/>
  <c r="K194" i="5"/>
  <c r="L194" i="5"/>
  <c r="I195" i="5"/>
  <c r="J195" i="5"/>
  <c r="K195" i="5"/>
  <c r="L195" i="5"/>
  <c r="I196" i="5"/>
  <c r="J196" i="5"/>
  <c r="K196" i="5"/>
  <c r="L196" i="5"/>
  <c r="I197" i="5"/>
  <c r="J197" i="5"/>
  <c r="K197" i="5"/>
  <c r="L197" i="5"/>
  <c r="I198" i="5"/>
  <c r="J198" i="5"/>
  <c r="K198" i="5"/>
  <c r="L198" i="5"/>
  <c r="I199" i="5"/>
  <c r="J199" i="5"/>
  <c r="K199" i="5"/>
  <c r="L199" i="5"/>
  <c r="I200" i="5"/>
  <c r="J200" i="5"/>
  <c r="K200" i="5"/>
  <c r="L200" i="5"/>
  <c r="I201" i="5"/>
  <c r="J201" i="5"/>
  <c r="K201" i="5"/>
  <c r="L201" i="5"/>
  <c r="I202" i="5"/>
  <c r="J202" i="5"/>
  <c r="K202" i="5"/>
  <c r="L202" i="5"/>
  <c r="I203" i="5"/>
  <c r="J203" i="5"/>
  <c r="K203" i="5"/>
  <c r="L203" i="5"/>
  <c r="I204" i="5"/>
  <c r="J204" i="5"/>
  <c r="K204" i="5"/>
  <c r="L204" i="5"/>
  <c r="I205" i="5"/>
  <c r="J205" i="5"/>
  <c r="K205" i="5"/>
  <c r="L205" i="5"/>
  <c r="I206" i="5"/>
  <c r="J206" i="5"/>
  <c r="K206" i="5"/>
  <c r="L206" i="5"/>
  <c r="I207" i="5"/>
  <c r="J207" i="5"/>
  <c r="K207" i="5"/>
  <c r="L207" i="5"/>
  <c r="I208" i="5"/>
  <c r="J208" i="5"/>
  <c r="K208" i="5"/>
  <c r="L208" i="5"/>
  <c r="I209" i="5"/>
  <c r="J209" i="5"/>
  <c r="K209" i="5"/>
  <c r="L209" i="5"/>
  <c r="I210" i="5"/>
  <c r="J210" i="5"/>
  <c r="K210" i="5"/>
  <c r="L210" i="5"/>
  <c r="I211" i="5"/>
  <c r="J211" i="5"/>
  <c r="K211" i="5"/>
  <c r="L211" i="5"/>
  <c r="I212" i="5"/>
  <c r="J212" i="5"/>
  <c r="K212" i="5"/>
  <c r="L212" i="5"/>
  <c r="I213" i="5"/>
  <c r="J213" i="5"/>
  <c r="K213" i="5"/>
  <c r="L213" i="5"/>
  <c r="I214" i="5"/>
  <c r="J214" i="5"/>
  <c r="K214" i="5"/>
  <c r="L214" i="5"/>
  <c r="I215" i="5"/>
  <c r="J215" i="5"/>
  <c r="K215" i="5"/>
  <c r="L215" i="5"/>
  <c r="I216" i="5"/>
  <c r="J216" i="5"/>
  <c r="K216" i="5"/>
  <c r="L216" i="5"/>
  <c r="I217" i="5"/>
  <c r="J217" i="5"/>
  <c r="K217" i="5"/>
  <c r="L217" i="5"/>
  <c r="I218" i="5"/>
  <c r="J218" i="5"/>
  <c r="K218" i="5"/>
  <c r="L218" i="5"/>
  <c r="I219" i="5"/>
  <c r="J219" i="5"/>
  <c r="K219" i="5"/>
  <c r="L219" i="5"/>
  <c r="I220" i="5"/>
  <c r="J220" i="5"/>
  <c r="K220" i="5"/>
  <c r="L220" i="5"/>
  <c r="I221" i="5"/>
  <c r="J221" i="5"/>
  <c r="K221" i="5"/>
  <c r="L221" i="5"/>
  <c r="I222" i="5"/>
  <c r="J222" i="5"/>
  <c r="K222" i="5"/>
  <c r="L222" i="5"/>
  <c r="I223" i="5"/>
  <c r="J223" i="5"/>
  <c r="K223" i="5"/>
  <c r="L223" i="5"/>
  <c r="I224" i="5"/>
  <c r="J224" i="5"/>
  <c r="K224" i="5"/>
  <c r="L224" i="5"/>
  <c r="I225" i="5"/>
  <c r="J225" i="5"/>
  <c r="K225" i="5"/>
  <c r="L225" i="5"/>
  <c r="I226" i="5"/>
  <c r="J226" i="5"/>
  <c r="K226" i="5"/>
  <c r="L226" i="5"/>
  <c r="I227" i="5"/>
  <c r="J227" i="5"/>
  <c r="K227" i="5"/>
  <c r="L227" i="5"/>
  <c r="I228" i="5"/>
  <c r="J228" i="5"/>
  <c r="K228" i="5"/>
  <c r="L228" i="5"/>
  <c r="I229" i="5"/>
  <c r="J229" i="5"/>
  <c r="K229" i="5"/>
  <c r="L229" i="5"/>
  <c r="I230" i="5"/>
  <c r="J230" i="5"/>
  <c r="K230" i="5"/>
  <c r="L230" i="5"/>
  <c r="I231" i="5"/>
  <c r="J231" i="5"/>
  <c r="K231" i="5"/>
  <c r="L231" i="5"/>
  <c r="I232" i="5"/>
  <c r="J232" i="5"/>
  <c r="K232" i="5"/>
  <c r="L232" i="5"/>
  <c r="I233" i="5"/>
  <c r="J233" i="5"/>
  <c r="K233" i="5"/>
  <c r="L233" i="5"/>
  <c r="I234" i="5"/>
  <c r="J234" i="5"/>
  <c r="K234" i="5"/>
  <c r="L234" i="5"/>
  <c r="I235" i="5"/>
  <c r="J235" i="5"/>
  <c r="K235" i="5"/>
  <c r="L235" i="5"/>
  <c r="I236" i="5"/>
  <c r="J236" i="5"/>
  <c r="K236" i="5"/>
  <c r="L236" i="5"/>
  <c r="I237" i="5"/>
  <c r="J237" i="5"/>
  <c r="K237" i="5"/>
  <c r="L237" i="5"/>
  <c r="I238" i="5"/>
  <c r="J238" i="5"/>
  <c r="K238" i="5"/>
  <c r="L238" i="5"/>
  <c r="I239" i="5"/>
  <c r="J239" i="5"/>
  <c r="K239" i="5"/>
  <c r="L239" i="5"/>
  <c r="I240" i="5"/>
  <c r="J240" i="5"/>
  <c r="K240" i="5"/>
  <c r="L240" i="5"/>
  <c r="I241" i="5"/>
  <c r="J241" i="5"/>
  <c r="K241" i="5"/>
  <c r="L241" i="5"/>
  <c r="I242" i="5"/>
  <c r="J242" i="5"/>
  <c r="K242" i="5"/>
  <c r="L242" i="5"/>
  <c r="I243" i="5"/>
  <c r="J243" i="5"/>
  <c r="K243" i="5"/>
  <c r="L243" i="5"/>
  <c r="I244" i="5"/>
  <c r="J244" i="5"/>
  <c r="K244" i="5"/>
  <c r="L244" i="5"/>
  <c r="I245" i="5"/>
  <c r="J245" i="5"/>
  <c r="K245" i="5"/>
  <c r="L245" i="5"/>
  <c r="I246" i="5"/>
  <c r="J246" i="5"/>
  <c r="K246" i="5"/>
  <c r="L246" i="5"/>
  <c r="I247" i="5"/>
  <c r="J247" i="5"/>
  <c r="K247" i="5"/>
  <c r="L247" i="5"/>
  <c r="I248" i="5"/>
  <c r="J248" i="5"/>
  <c r="K248" i="5"/>
  <c r="L248" i="5"/>
  <c r="I249" i="5"/>
  <c r="J249" i="5"/>
  <c r="K249" i="5"/>
  <c r="L249" i="5"/>
  <c r="I250" i="5"/>
  <c r="J250" i="5"/>
  <c r="K250" i="5"/>
  <c r="L250" i="5"/>
  <c r="I251" i="5"/>
  <c r="J251" i="5"/>
  <c r="K251" i="5"/>
  <c r="L251" i="5"/>
  <c r="I252" i="5"/>
  <c r="J252" i="5"/>
  <c r="K252" i="5"/>
  <c r="L252" i="5"/>
  <c r="I253" i="5"/>
  <c r="J253" i="5"/>
  <c r="K253" i="5"/>
  <c r="L253" i="5"/>
  <c r="I254" i="5"/>
  <c r="J254" i="5"/>
  <c r="K254" i="5"/>
  <c r="L254" i="5"/>
  <c r="I255" i="5"/>
  <c r="J255" i="5"/>
  <c r="K255" i="5"/>
  <c r="L255" i="5"/>
  <c r="I256" i="5"/>
  <c r="J256" i="5"/>
  <c r="K256" i="5"/>
  <c r="L256" i="5"/>
  <c r="I257" i="5"/>
  <c r="J257" i="5"/>
  <c r="K257" i="5"/>
  <c r="L257" i="5"/>
  <c r="I258" i="5"/>
  <c r="J258" i="5"/>
  <c r="K258" i="5"/>
  <c r="L258" i="5"/>
  <c r="I259" i="5"/>
  <c r="J259" i="5"/>
  <c r="K259" i="5"/>
  <c r="L259" i="5"/>
  <c r="I260" i="5"/>
  <c r="J260" i="5"/>
  <c r="K260" i="5"/>
  <c r="L260" i="5"/>
  <c r="I261" i="5"/>
  <c r="J261" i="5"/>
  <c r="K261" i="5"/>
  <c r="L261" i="5"/>
  <c r="I262" i="5"/>
  <c r="J262" i="5"/>
  <c r="K262" i="5"/>
  <c r="L262" i="5"/>
  <c r="I263" i="5"/>
  <c r="J263" i="5"/>
  <c r="K263" i="5"/>
  <c r="L263" i="5"/>
  <c r="I264" i="5"/>
  <c r="J264" i="5"/>
  <c r="K264" i="5"/>
  <c r="L264" i="5"/>
  <c r="I265" i="5"/>
  <c r="J265" i="5"/>
  <c r="K265" i="5"/>
  <c r="L265" i="5"/>
  <c r="I266" i="5"/>
  <c r="J266" i="5"/>
  <c r="K266" i="5"/>
  <c r="L266" i="5"/>
  <c r="I267" i="5"/>
  <c r="J267" i="5"/>
  <c r="K267" i="5"/>
  <c r="L267" i="5"/>
  <c r="I268" i="5"/>
  <c r="J268" i="5"/>
  <c r="K268" i="5"/>
  <c r="L268" i="5"/>
  <c r="I269" i="5"/>
  <c r="J269" i="5"/>
  <c r="K269" i="5"/>
  <c r="L269" i="5"/>
  <c r="I270" i="5"/>
  <c r="J270" i="5"/>
  <c r="K270" i="5"/>
  <c r="L270" i="5"/>
  <c r="I271" i="5"/>
  <c r="J271" i="5"/>
  <c r="K271" i="5"/>
  <c r="L271" i="5"/>
  <c r="I272" i="5"/>
  <c r="J272" i="5"/>
  <c r="K272" i="5"/>
  <c r="L272" i="5"/>
  <c r="I273" i="5"/>
  <c r="J273" i="5"/>
  <c r="K273" i="5"/>
  <c r="L273" i="5"/>
  <c r="I274" i="5"/>
  <c r="J274" i="5"/>
  <c r="K274" i="5"/>
  <c r="L274" i="5"/>
  <c r="I275" i="5"/>
  <c r="J275" i="5"/>
  <c r="K275" i="5"/>
  <c r="L275" i="5"/>
  <c r="I276" i="5"/>
  <c r="J276" i="5"/>
  <c r="K276" i="5"/>
  <c r="L276" i="5"/>
  <c r="I277" i="5"/>
  <c r="J277" i="5"/>
  <c r="K277" i="5"/>
  <c r="L277" i="5"/>
  <c r="I278" i="5"/>
  <c r="J278" i="5"/>
  <c r="K278" i="5"/>
  <c r="L278" i="5"/>
  <c r="I279" i="5"/>
  <c r="J279" i="5"/>
  <c r="K279" i="5"/>
  <c r="L279" i="5"/>
  <c r="I280" i="5"/>
  <c r="J280" i="5"/>
  <c r="K280" i="5"/>
  <c r="L280" i="5"/>
  <c r="I281" i="5"/>
  <c r="J281" i="5"/>
  <c r="K281" i="5"/>
  <c r="L281" i="5"/>
  <c r="I282" i="5"/>
  <c r="J282" i="5"/>
  <c r="K282" i="5"/>
  <c r="L282" i="5"/>
  <c r="I283" i="5"/>
  <c r="J283" i="5"/>
  <c r="K283" i="5"/>
  <c r="L283" i="5"/>
  <c r="I284" i="5"/>
  <c r="J284" i="5"/>
  <c r="K284" i="5"/>
  <c r="L284" i="5"/>
  <c r="I285" i="5"/>
  <c r="J285" i="5"/>
  <c r="K285" i="5"/>
  <c r="L285" i="5"/>
  <c r="I286" i="5"/>
  <c r="J286" i="5"/>
  <c r="K286" i="5"/>
  <c r="L286" i="5"/>
  <c r="I287" i="5"/>
  <c r="J287" i="5"/>
  <c r="K287" i="5"/>
  <c r="L287" i="5"/>
  <c r="I288" i="5"/>
  <c r="J288" i="5"/>
  <c r="K288" i="5"/>
  <c r="L288" i="5"/>
  <c r="I289" i="5"/>
  <c r="J289" i="5"/>
  <c r="K289" i="5"/>
  <c r="L289" i="5"/>
  <c r="I290" i="5"/>
  <c r="J290" i="5"/>
  <c r="K290" i="5"/>
  <c r="L290" i="5"/>
  <c r="I291" i="5"/>
  <c r="J291" i="5"/>
  <c r="K291" i="5"/>
  <c r="L291" i="5"/>
  <c r="I2" i="5"/>
  <c r="J2" i="5"/>
  <c r="K2" i="5"/>
  <c r="L2" i="5"/>
  <c r="H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" i="5"/>
  <c r="B22" i="4"/>
  <c r="B23" i="4"/>
  <c r="B24" i="4"/>
  <c r="B25" i="4"/>
  <c r="B26" i="4"/>
  <c r="B27" i="4"/>
  <c r="B28" i="4"/>
  <c r="B29" i="4"/>
  <c r="F15" i="7"/>
  <c r="K15" i="7" s="1"/>
  <c r="L142" i="7" l="1"/>
  <c r="L188" i="7"/>
  <c r="L115" i="7"/>
  <c r="L161" i="7"/>
  <c r="L40" i="7"/>
  <c r="L144" i="7"/>
  <c r="L108" i="7"/>
  <c r="C38" i="3"/>
  <c r="C53" i="3"/>
  <c r="B39" i="4"/>
  <c r="B32" i="4"/>
  <c r="B21" i="4"/>
  <c r="P12" i="5" s="1"/>
  <c r="M38" i="3" a="1"/>
  <c r="M38" i="3" s="1"/>
  <c r="D38" i="3"/>
  <c r="G31" i="3"/>
  <c r="D31" i="3"/>
  <c r="D30" i="3"/>
  <c r="C269" i="7"/>
  <c r="C72" i="7"/>
  <c r="C244" i="7"/>
  <c r="C60" i="7"/>
  <c r="C254" i="7"/>
  <c r="C142" i="7"/>
  <c r="C65" i="7"/>
  <c r="C59" i="7"/>
  <c r="I59" i="7" s="1"/>
  <c r="C38" i="7"/>
  <c r="C249" i="7"/>
  <c r="C123" i="7"/>
  <c r="C243" i="7"/>
  <c r="C34" i="7"/>
  <c r="C125" i="7"/>
  <c r="C28" i="7"/>
  <c r="C163" i="7"/>
  <c r="C83" i="7"/>
  <c r="C236" i="7"/>
  <c r="C23" i="7"/>
  <c r="C283" i="7"/>
  <c r="I283" i="7" s="1"/>
  <c r="C145" i="7"/>
  <c r="C71" i="7"/>
  <c r="C54" i="7"/>
  <c r="C184" i="7"/>
  <c r="C210" i="7"/>
  <c r="C50" i="7"/>
  <c r="C86" i="7"/>
  <c r="C77" i="7"/>
  <c r="C27" i="7"/>
  <c r="C40" i="7"/>
  <c r="C30" i="7"/>
  <c r="C107" i="7"/>
  <c r="I107" i="7" s="1"/>
  <c r="C112" i="7"/>
  <c r="C148" i="7"/>
  <c r="C41" i="7"/>
  <c r="C130" i="7"/>
  <c r="C21" i="7"/>
  <c r="C153" i="7"/>
  <c r="C35" i="7"/>
  <c r="C174" i="7"/>
  <c r="C114" i="7"/>
  <c r="C116" i="7"/>
  <c r="C201" i="7"/>
  <c r="C150" i="7"/>
  <c r="I150" i="7" s="1"/>
  <c r="C203" i="7"/>
  <c r="C291" i="7"/>
  <c r="C277" i="7"/>
  <c r="C281" i="7"/>
  <c r="C147" i="7"/>
  <c r="C5" i="7"/>
  <c r="C149" i="7"/>
  <c r="C22" i="7"/>
  <c r="C195" i="7"/>
  <c r="C113" i="7"/>
  <c r="C161" i="7"/>
  <c r="C66" i="7"/>
  <c r="I66" i="7" s="1"/>
  <c r="C45" i="7"/>
  <c r="C137" i="7"/>
  <c r="C229" i="7"/>
  <c r="C206" i="7"/>
  <c r="C100" i="7"/>
  <c r="C90" i="7"/>
  <c r="C89" i="7"/>
  <c r="C217" i="7"/>
  <c r="C193" i="7"/>
  <c r="C267" i="7"/>
  <c r="C121" i="7"/>
  <c r="C133" i="7"/>
  <c r="I133" i="7" s="1"/>
  <c r="C97" i="7"/>
  <c r="C131" i="7"/>
  <c r="C51" i="7"/>
  <c r="C55" i="7"/>
  <c r="C94" i="7"/>
  <c r="C209" i="7"/>
  <c r="C12" i="7"/>
  <c r="C207" i="7"/>
  <c r="C74" i="7"/>
  <c r="C266" i="7"/>
  <c r="C188" i="7"/>
  <c r="C167" i="7"/>
  <c r="I167" i="7" s="1"/>
  <c r="C290" i="7"/>
  <c r="C61" i="7"/>
  <c r="C252" i="7"/>
  <c r="C183" i="7"/>
  <c r="C49" i="7"/>
  <c r="C102" i="7"/>
  <c r="C181" i="7"/>
  <c r="C192" i="7"/>
  <c r="C25" i="7"/>
  <c r="C111" i="7"/>
  <c r="C67" i="7"/>
  <c r="C284" i="7"/>
  <c r="I284" i="7" s="1"/>
  <c r="C8" i="7"/>
  <c r="C99" i="7"/>
  <c r="C4" i="7"/>
  <c r="C6" i="7"/>
  <c r="C7" i="7"/>
  <c r="C9" i="7"/>
  <c r="C10" i="7"/>
  <c r="C11" i="7"/>
  <c r="C13" i="7"/>
  <c r="C14" i="7"/>
  <c r="I14" i="7" s="1"/>
  <c r="C15" i="7"/>
  <c r="I15" i="7" s="1"/>
  <c r="C16" i="7"/>
  <c r="I16" i="7" s="1"/>
  <c r="C17" i="7"/>
  <c r="I17" i="7" s="1"/>
  <c r="C18" i="7"/>
  <c r="C19" i="7"/>
  <c r="C20" i="7"/>
  <c r="C24" i="7"/>
  <c r="C26" i="7"/>
  <c r="C29" i="7"/>
  <c r="C31" i="7"/>
  <c r="C32" i="7"/>
  <c r="C33" i="7"/>
  <c r="C36" i="7"/>
  <c r="C37" i="7"/>
  <c r="I37" i="7" s="1"/>
  <c r="C39" i="7"/>
  <c r="I39" i="7" s="1"/>
  <c r="C42" i="7"/>
  <c r="C43" i="7"/>
  <c r="C44" i="7"/>
  <c r="C46" i="7"/>
  <c r="C47" i="7"/>
  <c r="C48" i="7"/>
  <c r="C52" i="7"/>
  <c r="C53" i="7"/>
  <c r="C56" i="7"/>
  <c r="C57" i="7"/>
  <c r="C58" i="7"/>
  <c r="I58" i="7" s="1"/>
  <c r="C62" i="7"/>
  <c r="I62" i="7" s="1"/>
  <c r="C63" i="7"/>
  <c r="C64" i="7"/>
  <c r="C68" i="7"/>
  <c r="C69" i="7"/>
  <c r="C70" i="7"/>
  <c r="C73" i="7"/>
  <c r="C75" i="7"/>
  <c r="C76" i="7"/>
  <c r="C78" i="7"/>
  <c r="C79" i="7"/>
  <c r="C80" i="7"/>
  <c r="I80" i="7" s="1"/>
  <c r="C81" i="7"/>
  <c r="I81" i="7" s="1"/>
  <c r="C82" i="7"/>
  <c r="I82" i="7" s="1"/>
  <c r="C84" i="7"/>
  <c r="C85" i="7"/>
  <c r="C87" i="7"/>
  <c r="C88" i="7"/>
  <c r="C91" i="7"/>
  <c r="C92" i="7"/>
  <c r="C93" i="7"/>
  <c r="C95" i="7"/>
  <c r="C96" i="7"/>
  <c r="C98" i="7"/>
  <c r="I98" i="7" s="1"/>
  <c r="C101" i="7"/>
  <c r="I101" i="7" s="1"/>
  <c r="C103" i="7"/>
  <c r="C104" i="7"/>
  <c r="C105" i="7"/>
  <c r="C106" i="7"/>
  <c r="C108" i="7"/>
  <c r="C109" i="7"/>
  <c r="I109" i="7" s="1"/>
  <c r="C110" i="7"/>
  <c r="C115" i="7"/>
  <c r="C117" i="7"/>
  <c r="C118" i="7"/>
  <c r="C119" i="7"/>
  <c r="I119" i="7" s="1"/>
  <c r="C120" i="7"/>
  <c r="I120" i="7" s="1"/>
  <c r="C122" i="7"/>
  <c r="C124" i="7"/>
  <c r="C126" i="7"/>
  <c r="I126" i="7" s="1"/>
  <c r="C127" i="7"/>
  <c r="C128" i="7"/>
  <c r="C129" i="7"/>
  <c r="C132" i="7"/>
  <c r="C134" i="7"/>
  <c r="C135" i="7"/>
  <c r="C136" i="7"/>
  <c r="C138" i="7"/>
  <c r="I138" i="7" s="1"/>
  <c r="C139" i="7"/>
  <c r="I139" i="7" s="1"/>
  <c r="C140" i="7"/>
  <c r="C141" i="7"/>
  <c r="C143" i="7"/>
  <c r="C144" i="7"/>
  <c r="C146" i="7"/>
  <c r="C151" i="7"/>
  <c r="C152" i="7"/>
  <c r="C154" i="7"/>
  <c r="C155" i="7"/>
  <c r="C156" i="7"/>
  <c r="C157" i="7"/>
  <c r="I157" i="7" s="1"/>
  <c r="C158" i="7"/>
  <c r="I158" i="7" s="1"/>
  <c r="C159" i="7"/>
  <c r="C160" i="7"/>
  <c r="C162" i="7"/>
  <c r="C164" i="7"/>
  <c r="C165" i="7"/>
  <c r="C166" i="7"/>
  <c r="C168" i="7"/>
  <c r="C169" i="7"/>
  <c r="C170" i="7"/>
  <c r="C171" i="7"/>
  <c r="C172" i="7"/>
  <c r="I172" i="7" s="1"/>
  <c r="C173" i="7"/>
  <c r="I173" i="7" s="1"/>
  <c r="C175" i="7"/>
  <c r="C176" i="7"/>
  <c r="C177" i="7"/>
  <c r="C178" i="7"/>
  <c r="C179" i="7"/>
  <c r="C180" i="7"/>
  <c r="C182" i="7"/>
  <c r="C185" i="7"/>
  <c r="C186" i="7"/>
  <c r="C187" i="7"/>
  <c r="C189" i="7"/>
  <c r="I189" i="7" s="1"/>
  <c r="C190" i="7"/>
  <c r="I190" i="7" s="1"/>
  <c r="C191" i="7"/>
  <c r="C194" i="7"/>
  <c r="C196" i="7"/>
  <c r="C197" i="7"/>
  <c r="C199" i="7"/>
  <c r="C200" i="7"/>
  <c r="C202" i="7"/>
  <c r="C204" i="7"/>
  <c r="C205" i="7"/>
  <c r="C208" i="7"/>
  <c r="C211" i="7"/>
  <c r="I211" i="7" s="1"/>
  <c r="C212" i="7"/>
  <c r="I212" i="7" s="1"/>
  <c r="C213" i="7"/>
  <c r="C214" i="7"/>
  <c r="C215" i="7"/>
  <c r="C216" i="7"/>
  <c r="C218" i="7"/>
  <c r="C219" i="7"/>
  <c r="C220" i="7"/>
  <c r="C221" i="7"/>
  <c r="C222" i="7"/>
  <c r="C223" i="7"/>
  <c r="C224" i="7"/>
  <c r="I224" i="7" s="1"/>
  <c r="C225" i="7"/>
  <c r="I225" i="7" s="1"/>
  <c r="C226" i="7"/>
  <c r="C227" i="7"/>
  <c r="I227" i="7" s="1"/>
  <c r="C228" i="7"/>
  <c r="C230" i="7"/>
  <c r="C231" i="7"/>
  <c r="C232" i="7"/>
  <c r="C233" i="7"/>
  <c r="C234" i="7"/>
  <c r="C235" i="7"/>
  <c r="C237" i="7"/>
  <c r="C238" i="7"/>
  <c r="I238" i="7" s="1"/>
  <c r="C239" i="7"/>
  <c r="I239" i="7" s="1"/>
  <c r="C240" i="7"/>
  <c r="C241" i="7"/>
  <c r="C242" i="7"/>
  <c r="C245" i="7"/>
  <c r="C246" i="7"/>
  <c r="C247" i="7"/>
  <c r="C248" i="7"/>
  <c r="C250" i="7"/>
  <c r="C251" i="7"/>
  <c r="C253" i="7"/>
  <c r="C255" i="7"/>
  <c r="I255" i="7" s="1"/>
  <c r="C256" i="7"/>
  <c r="I256" i="7" s="1"/>
  <c r="C257" i="7"/>
  <c r="C258" i="7"/>
  <c r="C259" i="7"/>
  <c r="C260" i="7"/>
  <c r="C261" i="7"/>
  <c r="C262" i="7"/>
  <c r="C263" i="7"/>
  <c r="C264" i="7"/>
  <c r="C265" i="7"/>
  <c r="C268" i="7"/>
  <c r="C270" i="7"/>
  <c r="I270" i="7" s="1"/>
  <c r="C271" i="7"/>
  <c r="I271" i="7" s="1"/>
  <c r="C272" i="7"/>
  <c r="C273" i="7"/>
  <c r="C274" i="7"/>
  <c r="C275" i="7"/>
  <c r="C276" i="7"/>
  <c r="C278" i="7"/>
  <c r="C279" i="7"/>
  <c r="C280" i="7"/>
  <c r="C282" i="7"/>
  <c r="C285" i="7"/>
  <c r="C286" i="7"/>
  <c r="I286" i="7" s="1"/>
  <c r="C287" i="7"/>
  <c r="I287" i="7" s="1"/>
  <c r="C288" i="7"/>
  <c r="C289" i="7"/>
  <c r="C292" i="7"/>
  <c r="E269" i="7"/>
  <c r="F269" i="7"/>
  <c r="AD269" i="7"/>
  <c r="H269" i="7"/>
  <c r="E72" i="7"/>
  <c r="F72" i="7"/>
  <c r="AD72" i="7"/>
  <c r="H72" i="7"/>
  <c r="M72" i="7" s="1"/>
  <c r="E244" i="7"/>
  <c r="F244" i="7"/>
  <c r="AD244" i="7"/>
  <c r="H244" i="7"/>
  <c r="E60" i="7"/>
  <c r="F60" i="7"/>
  <c r="AD60" i="7"/>
  <c r="H60" i="7"/>
  <c r="E254" i="7"/>
  <c r="F254" i="7"/>
  <c r="AD254" i="7"/>
  <c r="H254" i="7"/>
  <c r="M254" i="7" s="1"/>
  <c r="E142" i="7"/>
  <c r="J142" i="7" s="1"/>
  <c r="F142" i="7"/>
  <c r="AD142" i="7"/>
  <c r="H142" i="7"/>
  <c r="M142" i="7" s="1"/>
  <c r="E65" i="7"/>
  <c r="F65" i="7"/>
  <c r="AD65" i="7"/>
  <c r="H65" i="7"/>
  <c r="E59" i="7"/>
  <c r="F59" i="7"/>
  <c r="AD59" i="7"/>
  <c r="H59" i="7"/>
  <c r="M59" i="7" s="1"/>
  <c r="E38" i="7"/>
  <c r="F38" i="7"/>
  <c r="AD38" i="7"/>
  <c r="H38" i="7"/>
  <c r="E249" i="7"/>
  <c r="F249" i="7"/>
  <c r="AD249" i="7"/>
  <c r="H249" i="7"/>
  <c r="E123" i="7"/>
  <c r="F123" i="7"/>
  <c r="AD123" i="7"/>
  <c r="H123" i="7"/>
  <c r="M123" i="7" s="1"/>
  <c r="E243" i="7"/>
  <c r="F243" i="7"/>
  <c r="AD243" i="7"/>
  <c r="H243" i="7"/>
  <c r="E34" i="7"/>
  <c r="F34" i="7"/>
  <c r="K34" i="7" s="1"/>
  <c r="AD34" i="7"/>
  <c r="H34" i="7"/>
  <c r="M34" i="7" s="1"/>
  <c r="E125" i="7"/>
  <c r="F125" i="7"/>
  <c r="AD125" i="7"/>
  <c r="H125" i="7"/>
  <c r="M125" i="7" s="1"/>
  <c r="E28" i="7"/>
  <c r="F28" i="7"/>
  <c r="AD28" i="7"/>
  <c r="H28" i="7"/>
  <c r="E163" i="7"/>
  <c r="F163" i="7"/>
  <c r="AD163" i="7"/>
  <c r="H163" i="7"/>
  <c r="E83" i="7"/>
  <c r="F83" i="7"/>
  <c r="AD83" i="7"/>
  <c r="H83" i="7"/>
  <c r="M83" i="7" s="1"/>
  <c r="E236" i="7"/>
  <c r="J236" i="7" s="1"/>
  <c r="F236" i="7"/>
  <c r="AD236" i="7"/>
  <c r="H236" i="7"/>
  <c r="M236" i="7" s="1"/>
  <c r="E23" i="7"/>
  <c r="F23" i="7"/>
  <c r="AD23" i="7"/>
  <c r="H23" i="7"/>
  <c r="E283" i="7"/>
  <c r="F283" i="7"/>
  <c r="AD283" i="7"/>
  <c r="H283" i="7"/>
  <c r="M283" i="7" s="1"/>
  <c r="E145" i="7"/>
  <c r="F145" i="7"/>
  <c r="AD145" i="7"/>
  <c r="H145" i="7"/>
  <c r="E71" i="7"/>
  <c r="F71" i="7"/>
  <c r="AD71" i="7"/>
  <c r="H71" i="7"/>
  <c r="E54" i="7"/>
  <c r="F54" i="7"/>
  <c r="AD54" i="7"/>
  <c r="H54" i="7"/>
  <c r="M54" i="7" s="1"/>
  <c r="E184" i="7"/>
  <c r="F184" i="7"/>
  <c r="AD184" i="7"/>
  <c r="H184" i="7"/>
  <c r="E210" i="7"/>
  <c r="F210" i="7"/>
  <c r="AD210" i="7"/>
  <c r="H210" i="7"/>
  <c r="M210" i="7" s="1"/>
  <c r="E50" i="7"/>
  <c r="F50" i="7"/>
  <c r="AD50" i="7"/>
  <c r="H50" i="7"/>
  <c r="M50" i="7" s="1"/>
  <c r="E86" i="7"/>
  <c r="F86" i="7"/>
  <c r="AD86" i="7"/>
  <c r="H86" i="7"/>
  <c r="E77" i="7"/>
  <c r="F77" i="7"/>
  <c r="AD77" i="7"/>
  <c r="H77" i="7"/>
  <c r="E27" i="7"/>
  <c r="F27" i="7"/>
  <c r="AD27" i="7"/>
  <c r="H27" i="7"/>
  <c r="M27" i="7" s="1"/>
  <c r="E40" i="7"/>
  <c r="J40" i="7" s="1"/>
  <c r="F40" i="7"/>
  <c r="AD40" i="7"/>
  <c r="H40" i="7"/>
  <c r="M40" i="7" s="1"/>
  <c r="E30" i="7"/>
  <c r="F30" i="7"/>
  <c r="AD30" i="7"/>
  <c r="H30" i="7"/>
  <c r="E107" i="7"/>
  <c r="F107" i="7"/>
  <c r="AD107" i="7"/>
  <c r="H107" i="7"/>
  <c r="M107" i="7" s="1"/>
  <c r="E112" i="7"/>
  <c r="F112" i="7"/>
  <c r="AD112" i="7"/>
  <c r="H112" i="7"/>
  <c r="E148" i="7"/>
  <c r="F148" i="7"/>
  <c r="AD148" i="7"/>
  <c r="H148" i="7"/>
  <c r="E41" i="7"/>
  <c r="F41" i="7"/>
  <c r="AD41" i="7"/>
  <c r="H41" i="7"/>
  <c r="M41" i="7" s="1"/>
  <c r="E130" i="7"/>
  <c r="F130" i="7"/>
  <c r="AD130" i="7"/>
  <c r="H130" i="7"/>
  <c r="M130" i="7" s="1"/>
  <c r="E21" i="7"/>
  <c r="F21" i="7"/>
  <c r="AD21" i="7"/>
  <c r="H21" i="7"/>
  <c r="E153" i="7"/>
  <c r="F153" i="7"/>
  <c r="AD153" i="7"/>
  <c r="H153" i="7"/>
  <c r="M153" i="7" s="1"/>
  <c r="E35" i="7"/>
  <c r="F35" i="7"/>
  <c r="AD35" i="7"/>
  <c r="H35" i="7"/>
  <c r="E174" i="7"/>
  <c r="F174" i="7"/>
  <c r="AD174" i="7"/>
  <c r="H174" i="7"/>
  <c r="E114" i="7"/>
  <c r="F114" i="7"/>
  <c r="AD114" i="7"/>
  <c r="H114" i="7"/>
  <c r="M114" i="7" s="1"/>
  <c r="E116" i="7"/>
  <c r="J116" i="7" s="1"/>
  <c r="F116" i="7"/>
  <c r="AD116" i="7"/>
  <c r="H116" i="7"/>
  <c r="M116" i="7" s="1"/>
  <c r="E201" i="7"/>
  <c r="F201" i="7"/>
  <c r="AD201" i="7"/>
  <c r="H201" i="7"/>
  <c r="E150" i="7"/>
  <c r="F150" i="7"/>
  <c r="AD150" i="7"/>
  <c r="H150" i="7"/>
  <c r="M150" i="7" s="1"/>
  <c r="E203" i="7"/>
  <c r="F203" i="7"/>
  <c r="AD203" i="7"/>
  <c r="H203" i="7"/>
  <c r="E291" i="7"/>
  <c r="F291" i="7"/>
  <c r="AD291" i="7"/>
  <c r="H291" i="7"/>
  <c r="M291" i="7" s="1"/>
  <c r="E277" i="7"/>
  <c r="F277" i="7"/>
  <c r="AD277" i="7"/>
  <c r="H277" i="7"/>
  <c r="M277" i="7" s="1"/>
  <c r="E281" i="7"/>
  <c r="F281" i="7"/>
  <c r="AD281" i="7"/>
  <c r="H281" i="7"/>
  <c r="E147" i="7"/>
  <c r="F147" i="7"/>
  <c r="AD147" i="7"/>
  <c r="H147" i="7"/>
  <c r="M147" i="7" s="1"/>
  <c r="E5" i="7"/>
  <c r="F5" i="7"/>
  <c r="G5" i="7"/>
  <c r="H5" i="7"/>
  <c r="M5" i="7" s="1"/>
  <c r="E149" i="7"/>
  <c r="F149" i="7"/>
  <c r="AD149" i="7"/>
  <c r="H149" i="7"/>
  <c r="E22" i="7"/>
  <c r="F22" i="7"/>
  <c r="AD22" i="7"/>
  <c r="H22" i="7"/>
  <c r="E195" i="7"/>
  <c r="F195" i="7"/>
  <c r="K195" i="7" s="1"/>
  <c r="AD195" i="7"/>
  <c r="H195" i="7"/>
  <c r="M195" i="7" s="1"/>
  <c r="E113" i="7"/>
  <c r="J113" i="7" s="1"/>
  <c r="F113" i="7"/>
  <c r="AD113" i="7"/>
  <c r="H113" i="7"/>
  <c r="M113" i="7" s="1"/>
  <c r="E161" i="7"/>
  <c r="F161" i="7"/>
  <c r="AD161" i="7"/>
  <c r="H161" i="7"/>
  <c r="E66" i="7"/>
  <c r="F66" i="7"/>
  <c r="AD66" i="7"/>
  <c r="H66" i="7"/>
  <c r="M66" i="7" s="1"/>
  <c r="E45" i="7"/>
  <c r="F45" i="7"/>
  <c r="AD45" i="7"/>
  <c r="H45" i="7"/>
  <c r="E137" i="7"/>
  <c r="F137" i="7"/>
  <c r="AD137" i="7"/>
  <c r="H137" i="7"/>
  <c r="E229" i="7"/>
  <c r="F229" i="7"/>
  <c r="AD229" i="7"/>
  <c r="H229" i="7"/>
  <c r="M229" i="7" s="1"/>
  <c r="E206" i="7"/>
  <c r="F206" i="7"/>
  <c r="AD206" i="7"/>
  <c r="H206" i="7"/>
  <c r="M206" i="7" s="1"/>
  <c r="E100" i="7"/>
  <c r="F100" i="7"/>
  <c r="K100" i="7" s="1"/>
  <c r="AD100" i="7"/>
  <c r="H100" i="7"/>
  <c r="E90" i="7"/>
  <c r="F90" i="7"/>
  <c r="K90" i="7" s="1"/>
  <c r="AD90" i="7"/>
  <c r="H90" i="7"/>
  <c r="M90" i="7" s="1"/>
  <c r="E89" i="7"/>
  <c r="F89" i="7"/>
  <c r="AD89" i="7"/>
  <c r="H89" i="7"/>
  <c r="E217" i="7"/>
  <c r="F217" i="7"/>
  <c r="AD217" i="7"/>
  <c r="H217" i="7"/>
  <c r="E193" i="7"/>
  <c r="F193" i="7"/>
  <c r="AD193" i="7"/>
  <c r="H193" i="7"/>
  <c r="M193" i="7" s="1"/>
  <c r="E267" i="7"/>
  <c r="J267" i="7" s="1"/>
  <c r="F267" i="7"/>
  <c r="K267" i="7" s="1"/>
  <c r="AD267" i="7"/>
  <c r="H267" i="7"/>
  <c r="M267" i="7" s="1"/>
  <c r="E121" i="7"/>
  <c r="F121" i="7"/>
  <c r="AD121" i="7"/>
  <c r="H121" i="7"/>
  <c r="E133" i="7"/>
  <c r="F133" i="7"/>
  <c r="AD133" i="7"/>
  <c r="H133" i="7"/>
  <c r="M133" i="7" s="1"/>
  <c r="E97" i="7"/>
  <c r="F97" i="7"/>
  <c r="AD97" i="7"/>
  <c r="H97" i="7"/>
  <c r="M97" i="7" s="1"/>
  <c r="E131" i="7"/>
  <c r="F131" i="7"/>
  <c r="AD131" i="7"/>
  <c r="H131" i="7"/>
  <c r="E51" i="7"/>
  <c r="F51" i="7"/>
  <c r="AD51" i="7"/>
  <c r="H51" i="7"/>
  <c r="M51" i="7" s="1"/>
  <c r="E55" i="7"/>
  <c r="F55" i="7"/>
  <c r="AD55" i="7"/>
  <c r="H55" i="7"/>
  <c r="E94" i="7"/>
  <c r="F94" i="7"/>
  <c r="AD94" i="7"/>
  <c r="H94" i="7"/>
  <c r="E209" i="7"/>
  <c r="F209" i="7"/>
  <c r="AD209" i="7"/>
  <c r="H209" i="7"/>
  <c r="M209" i="7" s="1"/>
  <c r="E12" i="7"/>
  <c r="F12" i="7"/>
  <c r="AD12" i="7"/>
  <c r="H12" i="7"/>
  <c r="E207" i="7"/>
  <c r="F207" i="7"/>
  <c r="AD207" i="7"/>
  <c r="H207" i="7"/>
  <c r="E74" i="7"/>
  <c r="F74" i="7"/>
  <c r="AD74" i="7"/>
  <c r="H74" i="7"/>
  <c r="M74" i="7" s="1"/>
  <c r="E266" i="7"/>
  <c r="J266" i="7" s="1"/>
  <c r="F266" i="7"/>
  <c r="AD266" i="7"/>
  <c r="H266" i="7"/>
  <c r="M266" i="7" s="1"/>
  <c r="E188" i="7"/>
  <c r="F188" i="7"/>
  <c r="AD188" i="7"/>
  <c r="H188" i="7"/>
  <c r="E167" i="7"/>
  <c r="F167" i="7"/>
  <c r="AD167" i="7"/>
  <c r="H167" i="7"/>
  <c r="M167" i="7" s="1"/>
  <c r="E290" i="7"/>
  <c r="F290" i="7"/>
  <c r="AD290" i="7"/>
  <c r="H290" i="7"/>
  <c r="E61" i="7"/>
  <c r="F61" i="7"/>
  <c r="AD61" i="7"/>
  <c r="H61" i="7"/>
  <c r="E252" i="7"/>
  <c r="F252" i="7"/>
  <c r="AD252" i="7"/>
  <c r="H252" i="7"/>
  <c r="M252" i="7" s="1"/>
  <c r="E183" i="7"/>
  <c r="F183" i="7"/>
  <c r="AD183" i="7"/>
  <c r="H183" i="7"/>
  <c r="M183" i="7" s="1"/>
  <c r="E49" i="7"/>
  <c r="F49" i="7"/>
  <c r="AD49" i="7"/>
  <c r="H49" i="7"/>
  <c r="E102" i="7"/>
  <c r="F102" i="7"/>
  <c r="K102" i="7" s="1"/>
  <c r="AD102" i="7"/>
  <c r="H102" i="7"/>
  <c r="M102" i="7" s="1"/>
  <c r="E181" i="7"/>
  <c r="F181" i="7"/>
  <c r="AD181" i="7"/>
  <c r="H181" i="7"/>
  <c r="E192" i="7"/>
  <c r="F192" i="7"/>
  <c r="AD192" i="7"/>
  <c r="H192" i="7"/>
  <c r="M192" i="7" s="1"/>
  <c r="E25" i="7"/>
  <c r="F25" i="7"/>
  <c r="AD25" i="7"/>
  <c r="H25" i="7"/>
  <c r="M25" i="7" s="1"/>
  <c r="E111" i="7"/>
  <c r="J111" i="7" s="1"/>
  <c r="F111" i="7"/>
  <c r="AD111" i="7"/>
  <c r="H111" i="7"/>
  <c r="M111" i="7" s="1"/>
  <c r="E67" i="7"/>
  <c r="F67" i="7"/>
  <c r="K67" i="7" s="1"/>
  <c r="AD67" i="7"/>
  <c r="H67" i="7"/>
  <c r="M67" i="7" s="1"/>
  <c r="E284" i="7"/>
  <c r="F284" i="7"/>
  <c r="AD284" i="7"/>
  <c r="H284" i="7"/>
  <c r="M284" i="7" s="1"/>
  <c r="E8" i="7"/>
  <c r="F8" i="7"/>
  <c r="AD8" i="7"/>
  <c r="H8" i="7"/>
  <c r="E99" i="7"/>
  <c r="F99" i="7"/>
  <c r="AD99" i="7"/>
  <c r="H99" i="7"/>
  <c r="M99" i="7" s="1"/>
  <c r="E3" i="7"/>
  <c r="F3" i="7"/>
  <c r="G3" i="7"/>
  <c r="H3" i="7"/>
  <c r="M3" i="7" s="1"/>
  <c r="E4" i="7"/>
  <c r="F4" i="7"/>
  <c r="G4" i="7"/>
  <c r="H4" i="7"/>
  <c r="M4" i="7" s="1"/>
  <c r="E6" i="7"/>
  <c r="F6" i="7"/>
  <c r="K6" i="7" s="1"/>
  <c r="AD6" i="7"/>
  <c r="H6" i="7"/>
  <c r="M6" i="7" s="1"/>
  <c r="E7" i="7"/>
  <c r="F7" i="7"/>
  <c r="AD7" i="7"/>
  <c r="H7" i="7"/>
  <c r="M7" i="7" s="1"/>
  <c r="E9" i="7"/>
  <c r="F9" i="7"/>
  <c r="K9" i="7" s="1"/>
  <c r="AD9" i="7"/>
  <c r="H9" i="7"/>
  <c r="M9" i="7" s="1"/>
  <c r="E10" i="7"/>
  <c r="F10" i="7"/>
  <c r="AD10" i="7"/>
  <c r="H10" i="7"/>
  <c r="M10" i="7" s="1"/>
  <c r="E11" i="7"/>
  <c r="F11" i="7"/>
  <c r="K11" i="7" s="1"/>
  <c r="AD11" i="7"/>
  <c r="H11" i="7"/>
  <c r="M11" i="7" s="1"/>
  <c r="E13" i="7"/>
  <c r="J13" i="7" s="1"/>
  <c r="F13" i="7"/>
  <c r="AD13" i="7"/>
  <c r="H13" i="7"/>
  <c r="M13" i="7" s="1"/>
  <c r="E14" i="7"/>
  <c r="J14" i="7" s="1"/>
  <c r="F14" i="7"/>
  <c r="K14" i="7" s="1"/>
  <c r="AD14" i="7"/>
  <c r="H14" i="7"/>
  <c r="M14" i="7" s="1"/>
  <c r="E15" i="7"/>
  <c r="J15" i="7" s="1"/>
  <c r="AD15" i="7"/>
  <c r="H15" i="7"/>
  <c r="M15" i="7" s="1"/>
  <c r="E16" i="7"/>
  <c r="J16" i="7" s="1"/>
  <c r="F16" i="7"/>
  <c r="K16" i="7" s="1"/>
  <c r="AD16" i="7"/>
  <c r="H16" i="7"/>
  <c r="M16" i="7" s="1"/>
  <c r="E17" i="7"/>
  <c r="F17" i="7"/>
  <c r="AD17" i="7"/>
  <c r="H17" i="7"/>
  <c r="M17" i="7" s="1"/>
  <c r="E18" i="7"/>
  <c r="F18" i="7"/>
  <c r="AD18" i="7"/>
  <c r="H18" i="7"/>
  <c r="M18" i="7" s="1"/>
  <c r="E19" i="7"/>
  <c r="F19" i="7"/>
  <c r="AD19" i="7"/>
  <c r="H19" i="7"/>
  <c r="E20" i="7"/>
  <c r="F20" i="7"/>
  <c r="AD20" i="7"/>
  <c r="H20" i="7"/>
  <c r="E24" i="7"/>
  <c r="F24" i="7"/>
  <c r="AD24" i="7"/>
  <c r="H24" i="7"/>
  <c r="E26" i="7"/>
  <c r="J26" i="7" s="1"/>
  <c r="F26" i="7"/>
  <c r="AD26" i="7"/>
  <c r="H26" i="7"/>
  <c r="M26" i="7" s="1"/>
  <c r="E29" i="7"/>
  <c r="F29" i="7"/>
  <c r="AD29" i="7"/>
  <c r="H29" i="7"/>
  <c r="M29" i="7" s="1"/>
  <c r="E31" i="7"/>
  <c r="F31" i="7"/>
  <c r="AD31" i="7"/>
  <c r="H31" i="7"/>
  <c r="M31" i="7" s="1"/>
  <c r="E32" i="7"/>
  <c r="J32" i="7" s="1"/>
  <c r="F32" i="7"/>
  <c r="K32" i="7" s="1"/>
  <c r="AD32" i="7"/>
  <c r="H32" i="7"/>
  <c r="M32" i="7" s="1"/>
  <c r="E33" i="7"/>
  <c r="F33" i="7"/>
  <c r="K33" i="7" s="1"/>
  <c r="AD33" i="7"/>
  <c r="H33" i="7"/>
  <c r="E36" i="7"/>
  <c r="F36" i="7"/>
  <c r="AD36" i="7"/>
  <c r="H36" i="7"/>
  <c r="M36" i="7" s="1"/>
  <c r="E37" i="7"/>
  <c r="J37" i="7" s="1"/>
  <c r="F37" i="7"/>
  <c r="AD37" i="7"/>
  <c r="H37" i="7"/>
  <c r="M37" i="7" s="1"/>
  <c r="E39" i="7"/>
  <c r="F39" i="7"/>
  <c r="AD39" i="7"/>
  <c r="H39" i="7"/>
  <c r="M39" i="7" s="1"/>
  <c r="E42" i="7"/>
  <c r="F42" i="7"/>
  <c r="AD42" i="7"/>
  <c r="H42" i="7"/>
  <c r="M42" i="7" s="1"/>
  <c r="E43" i="7"/>
  <c r="F43" i="7"/>
  <c r="K43" i="7" s="1"/>
  <c r="AD43" i="7"/>
  <c r="H43" i="7"/>
  <c r="M43" i="7" s="1"/>
  <c r="E44" i="7"/>
  <c r="F44" i="7"/>
  <c r="AD44" i="7"/>
  <c r="H44" i="7"/>
  <c r="M44" i="7" s="1"/>
  <c r="E46" i="7"/>
  <c r="F46" i="7"/>
  <c r="AD46" i="7"/>
  <c r="H46" i="7"/>
  <c r="M46" i="7" s="1"/>
  <c r="E47" i="7"/>
  <c r="J47" i="7" s="1"/>
  <c r="F47" i="7"/>
  <c r="AD47" i="7"/>
  <c r="H47" i="7"/>
  <c r="M47" i="7" s="1"/>
  <c r="E48" i="7"/>
  <c r="F48" i="7"/>
  <c r="AD48" i="7"/>
  <c r="H48" i="7"/>
  <c r="E52" i="7"/>
  <c r="F52" i="7"/>
  <c r="K52" i="7" s="1"/>
  <c r="AD52" i="7"/>
  <c r="H52" i="7"/>
  <c r="M52" i="7" s="1"/>
  <c r="E53" i="7"/>
  <c r="J53" i="7" s="1"/>
  <c r="F53" i="7"/>
  <c r="K53" i="7" s="1"/>
  <c r="AD53" i="7"/>
  <c r="H53" i="7"/>
  <c r="E56" i="7"/>
  <c r="F56" i="7"/>
  <c r="AD56" i="7"/>
  <c r="H56" i="7"/>
  <c r="M56" i="7" s="1"/>
  <c r="E57" i="7"/>
  <c r="F57" i="7"/>
  <c r="AD57" i="7"/>
  <c r="H57" i="7"/>
  <c r="M57" i="7" s="1"/>
  <c r="E58" i="7"/>
  <c r="J58" i="7" s="1"/>
  <c r="F58" i="7"/>
  <c r="AD58" i="7"/>
  <c r="H58" i="7"/>
  <c r="M58" i="7" s="1"/>
  <c r="E62" i="7"/>
  <c r="F62" i="7"/>
  <c r="AD62" i="7"/>
  <c r="H62" i="7"/>
  <c r="M62" i="7" s="1"/>
  <c r="E63" i="7"/>
  <c r="F63" i="7"/>
  <c r="AD63" i="7"/>
  <c r="H63" i="7"/>
  <c r="E64" i="7"/>
  <c r="F64" i="7"/>
  <c r="AD64" i="7"/>
  <c r="H64" i="7"/>
  <c r="M64" i="7" s="1"/>
  <c r="E68" i="7"/>
  <c r="F68" i="7"/>
  <c r="AD68" i="7"/>
  <c r="H68" i="7"/>
  <c r="E69" i="7"/>
  <c r="F69" i="7"/>
  <c r="AD69" i="7"/>
  <c r="H69" i="7"/>
  <c r="E70" i="7"/>
  <c r="J70" i="7" s="1"/>
  <c r="F70" i="7"/>
  <c r="AD70" i="7"/>
  <c r="H70" i="7"/>
  <c r="M70" i="7" s="1"/>
  <c r="E73" i="7"/>
  <c r="F73" i="7"/>
  <c r="AD73" i="7"/>
  <c r="H73" i="7"/>
  <c r="M73" i="7" s="1"/>
  <c r="E75" i="7"/>
  <c r="F75" i="7"/>
  <c r="AD75" i="7"/>
  <c r="H75" i="7"/>
  <c r="M75" i="7" s="1"/>
  <c r="E76" i="7"/>
  <c r="J76" i="7" s="1"/>
  <c r="F76" i="7"/>
  <c r="K76" i="7" s="1"/>
  <c r="AD76" i="7"/>
  <c r="H76" i="7"/>
  <c r="M76" i="7" s="1"/>
  <c r="E78" i="7"/>
  <c r="F78" i="7"/>
  <c r="K78" i="7" s="1"/>
  <c r="AD78" i="7"/>
  <c r="H78" i="7"/>
  <c r="M78" i="7" s="1"/>
  <c r="E79" i="7"/>
  <c r="F79" i="7"/>
  <c r="AD79" i="7"/>
  <c r="H79" i="7"/>
  <c r="E80" i="7"/>
  <c r="J80" i="7" s="1"/>
  <c r="F80" i="7"/>
  <c r="K80" i="7" s="1"/>
  <c r="AD80" i="7"/>
  <c r="H80" i="7"/>
  <c r="M80" i="7" s="1"/>
  <c r="E81" i="7"/>
  <c r="J81" i="7" s="1"/>
  <c r="F81" i="7"/>
  <c r="K81" i="7" s="1"/>
  <c r="AD81" i="7"/>
  <c r="H81" i="7"/>
  <c r="M81" i="7" s="1"/>
  <c r="E82" i="7"/>
  <c r="J82" i="7" s="1"/>
  <c r="F82" i="7"/>
  <c r="K82" i="7" s="1"/>
  <c r="AD82" i="7"/>
  <c r="H82" i="7"/>
  <c r="M82" i="7" s="1"/>
  <c r="E84" i="7"/>
  <c r="F84" i="7"/>
  <c r="AD84" i="7"/>
  <c r="H84" i="7"/>
  <c r="M84" i="7" s="1"/>
  <c r="E85" i="7"/>
  <c r="F85" i="7"/>
  <c r="AD85" i="7"/>
  <c r="H85" i="7"/>
  <c r="E87" i="7"/>
  <c r="F87" i="7"/>
  <c r="K87" i="7" s="1"/>
  <c r="AD87" i="7"/>
  <c r="H87" i="7"/>
  <c r="M87" i="7" s="1"/>
  <c r="E88" i="7"/>
  <c r="J88" i="7" s="1"/>
  <c r="F88" i="7"/>
  <c r="AD88" i="7"/>
  <c r="H88" i="7"/>
  <c r="M88" i="7" s="1"/>
  <c r="E91" i="7"/>
  <c r="F91" i="7"/>
  <c r="AD91" i="7"/>
  <c r="H91" i="7"/>
  <c r="E92" i="7"/>
  <c r="F92" i="7"/>
  <c r="AD92" i="7"/>
  <c r="H92" i="7"/>
  <c r="M92" i="7" s="1"/>
  <c r="E93" i="7"/>
  <c r="J93" i="7" s="1"/>
  <c r="F93" i="7"/>
  <c r="K93" i="7" s="1"/>
  <c r="AD93" i="7"/>
  <c r="H93" i="7"/>
  <c r="M93" i="7" s="1"/>
  <c r="E95" i="7"/>
  <c r="F95" i="7"/>
  <c r="AD95" i="7"/>
  <c r="H95" i="7"/>
  <c r="M95" i="7" s="1"/>
  <c r="E96" i="7"/>
  <c r="F96" i="7"/>
  <c r="AD96" i="7"/>
  <c r="H96" i="7"/>
  <c r="M96" i="7" s="1"/>
  <c r="E98" i="7"/>
  <c r="J98" i="7" s="1"/>
  <c r="F98" i="7"/>
  <c r="K98" i="7" s="1"/>
  <c r="AD98" i="7"/>
  <c r="H98" i="7"/>
  <c r="M98" i="7" s="1"/>
  <c r="E101" i="7"/>
  <c r="F101" i="7"/>
  <c r="AD101" i="7"/>
  <c r="H101" i="7"/>
  <c r="M101" i="7" s="1"/>
  <c r="E103" i="7"/>
  <c r="F103" i="7"/>
  <c r="AD103" i="7"/>
  <c r="H103" i="7"/>
  <c r="M103" i="7" s="1"/>
  <c r="E104" i="7"/>
  <c r="F104" i="7"/>
  <c r="AD104" i="7"/>
  <c r="H104" i="7"/>
  <c r="M104" i="7" s="1"/>
  <c r="E105" i="7"/>
  <c r="F105" i="7"/>
  <c r="AD105" i="7"/>
  <c r="H105" i="7"/>
  <c r="M105" i="7" s="1"/>
  <c r="E106" i="7"/>
  <c r="F106" i="7"/>
  <c r="K106" i="7" s="1"/>
  <c r="AD106" i="7"/>
  <c r="H106" i="7"/>
  <c r="M106" i="7" s="1"/>
  <c r="E108" i="7"/>
  <c r="J108" i="7" s="1"/>
  <c r="F108" i="7"/>
  <c r="AD108" i="7"/>
  <c r="H108" i="7"/>
  <c r="M108" i="7" s="1"/>
  <c r="E109" i="7"/>
  <c r="J109" i="7" s="1"/>
  <c r="F109" i="7"/>
  <c r="K109" i="7" s="1"/>
  <c r="AD109" i="7"/>
  <c r="H109" i="7"/>
  <c r="M109" i="7" s="1"/>
  <c r="E110" i="7"/>
  <c r="F110" i="7"/>
  <c r="K110" i="7" s="1"/>
  <c r="AD110" i="7"/>
  <c r="H110" i="7"/>
  <c r="M110" i="7" s="1"/>
  <c r="E115" i="7"/>
  <c r="J115" i="7" s="1"/>
  <c r="F115" i="7"/>
  <c r="K115" i="7" s="1"/>
  <c r="AD115" i="7"/>
  <c r="H115" i="7"/>
  <c r="M115" i="7" s="1"/>
  <c r="E117" i="7"/>
  <c r="F117" i="7"/>
  <c r="K117" i="7" s="1"/>
  <c r="AD117" i="7"/>
  <c r="H117" i="7"/>
  <c r="M117" i="7" s="1"/>
  <c r="E118" i="7"/>
  <c r="F118" i="7"/>
  <c r="AD118" i="7"/>
  <c r="H118" i="7"/>
  <c r="M118" i="7" s="1"/>
  <c r="E119" i="7"/>
  <c r="J119" i="7" s="1"/>
  <c r="F119" i="7"/>
  <c r="AD119" i="7"/>
  <c r="H119" i="7"/>
  <c r="M119" i="7" s="1"/>
  <c r="E120" i="7"/>
  <c r="F120" i="7"/>
  <c r="AD120" i="7"/>
  <c r="H120" i="7"/>
  <c r="M120" i="7" s="1"/>
  <c r="E122" i="7"/>
  <c r="F122" i="7"/>
  <c r="AD122" i="7"/>
  <c r="H122" i="7"/>
  <c r="M122" i="7" s="1"/>
  <c r="E124" i="7"/>
  <c r="F124" i="7"/>
  <c r="AD124" i="7"/>
  <c r="H124" i="7"/>
  <c r="E126" i="7"/>
  <c r="J126" i="7" s="1"/>
  <c r="F126" i="7"/>
  <c r="K126" i="7" s="1"/>
  <c r="AD126" i="7"/>
  <c r="H126" i="7"/>
  <c r="M126" i="7" s="1"/>
  <c r="E127" i="7"/>
  <c r="F127" i="7"/>
  <c r="AD127" i="7"/>
  <c r="H127" i="7"/>
  <c r="E128" i="7"/>
  <c r="J128" i="7" s="1"/>
  <c r="F128" i="7"/>
  <c r="AD128" i="7"/>
  <c r="H128" i="7"/>
  <c r="M128" i="7" s="1"/>
  <c r="E129" i="7"/>
  <c r="F129" i="7"/>
  <c r="AD129" i="7"/>
  <c r="H129" i="7"/>
  <c r="M129" i="7" s="1"/>
  <c r="E132" i="7"/>
  <c r="F132" i="7"/>
  <c r="AD132" i="7"/>
  <c r="H132" i="7"/>
  <c r="M132" i="7" s="1"/>
  <c r="E134" i="7"/>
  <c r="J134" i="7" s="1"/>
  <c r="F134" i="7"/>
  <c r="K134" i="7" s="1"/>
  <c r="AD134" i="7"/>
  <c r="H134" i="7"/>
  <c r="E135" i="7"/>
  <c r="F135" i="7"/>
  <c r="AD135" i="7"/>
  <c r="H135" i="7"/>
  <c r="M135" i="7" s="1"/>
  <c r="E136" i="7"/>
  <c r="F136" i="7"/>
  <c r="AD136" i="7"/>
  <c r="H136" i="7"/>
  <c r="M136" i="7" s="1"/>
  <c r="E138" i="7"/>
  <c r="J138" i="7" s="1"/>
  <c r="F138" i="7"/>
  <c r="AD138" i="7"/>
  <c r="H138" i="7"/>
  <c r="M138" i="7" s="1"/>
  <c r="E139" i="7"/>
  <c r="J139" i="7" s="1"/>
  <c r="F139" i="7"/>
  <c r="K139" i="7" s="1"/>
  <c r="AD139" i="7"/>
  <c r="H139" i="7"/>
  <c r="M139" i="7" s="1"/>
  <c r="E140" i="7"/>
  <c r="F140" i="7"/>
  <c r="AD140" i="7"/>
  <c r="H140" i="7"/>
  <c r="M140" i="7" s="1"/>
  <c r="E141" i="7"/>
  <c r="F141" i="7"/>
  <c r="AD141" i="7"/>
  <c r="H141" i="7"/>
  <c r="M141" i="7" s="1"/>
  <c r="E143" i="7"/>
  <c r="F143" i="7"/>
  <c r="AD143" i="7"/>
  <c r="H143" i="7"/>
  <c r="M143" i="7" s="1"/>
  <c r="E144" i="7"/>
  <c r="F144" i="7"/>
  <c r="AD144" i="7"/>
  <c r="H144" i="7"/>
  <c r="M144" i="7" s="1"/>
  <c r="E146" i="7"/>
  <c r="J146" i="7" s="1"/>
  <c r="F146" i="7"/>
  <c r="AD146" i="7"/>
  <c r="H146" i="7"/>
  <c r="M146" i="7" s="1"/>
  <c r="E151" i="7"/>
  <c r="F151" i="7"/>
  <c r="AD151" i="7"/>
  <c r="H151" i="7"/>
  <c r="M151" i="7" s="1"/>
  <c r="E152" i="7"/>
  <c r="F152" i="7"/>
  <c r="AD152" i="7"/>
  <c r="H152" i="7"/>
  <c r="M152" i="7" s="1"/>
  <c r="E154" i="7"/>
  <c r="J154" i="7" s="1"/>
  <c r="F154" i="7"/>
  <c r="K154" i="7" s="1"/>
  <c r="AD154" i="7"/>
  <c r="H154" i="7"/>
  <c r="M154" i="7" s="1"/>
  <c r="E155" i="7"/>
  <c r="F155" i="7"/>
  <c r="AD155" i="7"/>
  <c r="H155" i="7"/>
  <c r="M155" i="7" s="1"/>
  <c r="E156" i="7"/>
  <c r="F156" i="7"/>
  <c r="AD156" i="7"/>
  <c r="H156" i="7"/>
  <c r="M156" i="7" s="1"/>
  <c r="E157" i="7"/>
  <c r="J157" i="7" s="1"/>
  <c r="F157" i="7"/>
  <c r="AD157" i="7"/>
  <c r="H157" i="7"/>
  <c r="E158" i="7"/>
  <c r="F158" i="7"/>
  <c r="AD158" i="7"/>
  <c r="H158" i="7"/>
  <c r="E159" i="7"/>
  <c r="F159" i="7"/>
  <c r="AD159" i="7"/>
  <c r="H159" i="7"/>
  <c r="M159" i="7" s="1"/>
  <c r="E160" i="7"/>
  <c r="F160" i="7"/>
  <c r="AD160" i="7"/>
  <c r="H160" i="7"/>
  <c r="E162" i="7"/>
  <c r="F162" i="7"/>
  <c r="K162" i="7" s="1"/>
  <c r="AD162" i="7"/>
  <c r="H162" i="7"/>
  <c r="M162" i="7" s="1"/>
  <c r="E164" i="7"/>
  <c r="F164" i="7"/>
  <c r="AD164" i="7"/>
  <c r="H164" i="7"/>
  <c r="E165" i="7"/>
  <c r="J165" i="7" s="1"/>
  <c r="F165" i="7"/>
  <c r="K165" i="7" s="1"/>
  <c r="AD165" i="7"/>
  <c r="H165" i="7"/>
  <c r="M165" i="7" s="1"/>
  <c r="E166" i="7"/>
  <c r="F166" i="7"/>
  <c r="K166" i="7" s="1"/>
  <c r="AD166" i="7"/>
  <c r="H166" i="7"/>
  <c r="M166" i="7" s="1"/>
  <c r="E168" i="7"/>
  <c r="F168" i="7"/>
  <c r="AD168" i="7"/>
  <c r="H168" i="7"/>
  <c r="M168" i="7" s="1"/>
  <c r="E169" i="7"/>
  <c r="J169" i="7" s="1"/>
  <c r="F169" i="7"/>
  <c r="K169" i="7" s="1"/>
  <c r="AD169" i="7"/>
  <c r="H169" i="7"/>
  <c r="M169" i="7" s="1"/>
  <c r="E170" i="7"/>
  <c r="F170" i="7"/>
  <c r="AD170" i="7"/>
  <c r="H170" i="7"/>
  <c r="M170" i="7" s="1"/>
  <c r="E171" i="7"/>
  <c r="F171" i="7"/>
  <c r="K171" i="7" s="1"/>
  <c r="AD171" i="7"/>
  <c r="H171" i="7"/>
  <c r="M171" i="7" s="1"/>
  <c r="E172" i="7"/>
  <c r="J172" i="7" s="1"/>
  <c r="F172" i="7"/>
  <c r="AD172" i="7"/>
  <c r="H172" i="7"/>
  <c r="M172" i="7" s="1"/>
  <c r="E173" i="7"/>
  <c r="F173" i="7"/>
  <c r="K173" i="7" s="1"/>
  <c r="AD173" i="7"/>
  <c r="H173" i="7"/>
  <c r="M173" i="7" s="1"/>
  <c r="E175" i="7"/>
  <c r="F175" i="7"/>
  <c r="AD175" i="7"/>
  <c r="H175" i="7"/>
  <c r="M175" i="7" s="1"/>
  <c r="E176" i="7"/>
  <c r="F176" i="7"/>
  <c r="AD176" i="7"/>
  <c r="H176" i="7"/>
  <c r="M176" i="7" s="1"/>
  <c r="E177" i="7"/>
  <c r="F177" i="7"/>
  <c r="K177" i="7" s="1"/>
  <c r="AD177" i="7"/>
  <c r="H177" i="7"/>
  <c r="M177" i="7" s="1"/>
  <c r="E178" i="7"/>
  <c r="F178" i="7"/>
  <c r="K178" i="7" s="1"/>
  <c r="AD178" i="7"/>
  <c r="H178" i="7"/>
  <c r="M178" i="7" s="1"/>
  <c r="E179" i="7"/>
  <c r="J179" i="7" s="1"/>
  <c r="F179" i="7"/>
  <c r="K179" i="7" s="1"/>
  <c r="AD179" i="7"/>
  <c r="H179" i="7"/>
  <c r="M179" i="7" s="1"/>
  <c r="E180" i="7"/>
  <c r="F180" i="7"/>
  <c r="K180" i="7" s="1"/>
  <c r="AD180" i="7"/>
  <c r="H180" i="7"/>
  <c r="M180" i="7" s="1"/>
  <c r="E182" i="7"/>
  <c r="F182" i="7"/>
  <c r="AD182" i="7"/>
  <c r="H182" i="7"/>
  <c r="E185" i="7"/>
  <c r="J185" i="7" s="1"/>
  <c r="F185" i="7"/>
  <c r="K185" i="7" s="1"/>
  <c r="AD185" i="7"/>
  <c r="H185" i="7"/>
  <c r="M185" i="7" s="1"/>
  <c r="E186" i="7"/>
  <c r="F186" i="7"/>
  <c r="AD186" i="7"/>
  <c r="H186" i="7"/>
  <c r="M186" i="7" s="1"/>
  <c r="E187" i="7"/>
  <c r="F187" i="7"/>
  <c r="K187" i="7" s="1"/>
  <c r="AD187" i="7"/>
  <c r="H187" i="7"/>
  <c r="M187" i="7" s="1"/>
  <c r="E189" i="7"/>
  <c r="J189" i="7" s="1"/>
  <c r="F189" i="7"/>
  <c r="AD189" i="7"/>
  <c r="H189" i="7"/>
  <c r="M189" i="7" s="1"/>
  <c r="E190" i="7"/>
  <c r="F190" i="7"/>
  <c r="AD190" i="7"/>
  <c r="H190" i="7"/>
  <c r="M190" i="7" s="1"/>
  <c r="E191" i="7"/>
  <c r="F191" i="7"/>
  <c r="AD191" i="7"/>
  <c r="H191" i="7"/>
  <c r="M191" i="7" s="1"/>
  <c r="E194" i="7"/>
  <c r="F194" i="7"/>
  <c r="AD194" i="7"/>
  <c r="H194" i="7"/>
  <c r="M194" i="7" s="1"/>
  <c r="E196" i="7"/>
  <c r="F196" i="7"/>
  <c r="AD196" i="7"/>
  <c r="H196" i="7"/>
  <c r="M196" i="7" s="1"/>
  <c r="E197" i="7"/>
  <c r="J197" i="7" s="1"/>
  <c r="F197" i="7"/>
  <c r="K197" i="7" s="1"/>
  <c r="AD197" i="7"/>
  <c r="H197" i="7"/>
  <c r="M197" i="7" s="1"/>
  <c r="E199" i="7"/>
  <c r="J199" i="7" s="1"/>
  <c r="F199" i="7"/>
  <c r="K199" i="7" s="1"/>
  <c r="AD199" i="7"/>
  <c r="H199" i="7"/>
  <c r="M199" i="7" s="1"/>
  <c r="E200" i="7"/>
  <c r="F200" i="7"/>
  <c r="AD200" i="7"/>
  <c r="H200" i="7"/>
  <c r="M200" i="7" s="1"/>
  <c r="E202" i="7"/>
  <c r="F202" i="7"/>
  <c r="K202" i="7" s="1"/>
  <c r="AD202" i="7"/>
  <c r="H202" i="7"/>
  <c r="M202" i="7" s="1"/>
  <c r="E204" i="7"/>
  <c r="J204" i="7" s="1"/>
  <c r="F204" i="7"/>
  <c r="K204" i="7" s="1"/>
  <c r="AD204" i="7"/>
  <c r="H204" i="7"/>
  <c r="E205" i="7"/>
  <c r="F205" i="7"/>
  <c r="AD205" i="7"/>
  <c r="H205" i="7"/>
  <c r="M205" i="7" s="1"/>
  <c r="E208" i="7"/>
  <c r="F208" i="7"/>
  <c r="K208" i="7" s="1"/>
  <c r="AD208" i="7"/>
  <c r="H208" i="7"/>
  <c r="M208" i="7" s="1"/>
  <c r="E211" i="7"/>
  <c r="J211" i="7" s="1"/>
  <c r="F211" i="7"/>
  <c r="AD211" i="7"/>
  <c r="H211" i="7"/>
  <c r="M211" i="7" s="1"/>
  <c r="E212" i="7"/>
  <c r="F212" i="7"/>
  <c r="AD212" i="7"/>
  <c r="H212" i="7"/>
  <c r="E213" i="7"/>
  <c r="F213" i="7"/>
  <c r="AD213" i="7"/>
  <c r="H213" i="7"/>
  <c r="M213" i="7" s="1"/>
  <c r="E214" i="7"/>
  <c r="F214" i="7"/>
  <c r="AD214" i="7"/>
  <c r="H214" i="7"/>
  <c r="M214" i="7" s="1"/>
  <c r="E215" i="7"/>
  <c r="F215" i="7"/>
  <c r="AD215" i="7"/>
  <c r="H215" i="7"/>
  <c r="M215" i="7" s="1"/>
  <c r="E216" i="7"/>
  <c r="J216" i="7" s="1"/>
  <c r="F216" i="7"/>
  <c r="K216" i="7" s="1"/>
  <c r="AD216" i="7"/>
  <c r="H216" i="7"/>
  <c r="M216" i="7" s="1"/>
  <c r="E218" i="7"/>
  <c r="J218" i="7" s="1"/>
  <c r="F218" i="7"/>
  <c r="K218" i="7" s="1"/>
  <c r="AD218" i="7"/>
  <c r="H218" i="7"/>
  <c r="M218" i="7" s="1"/>
  <c r="E219" i="7"/>
  <c r="F219" i="7"/>
  <c r="AD219" i="7"/>
  <c r="H219" i="7"/>
  <c r="M219" i="7" s="1"/>
  <c r="E220" i="7"/>
  <c r="F220" i="7"/>
  <c r="AD220" i="7"/>
  <c r="H220" i="7"/>
  <c r="M220" i="7" s="1"/>
  <c r="E221" i="7"/>
  <c r="J221" i="7" s="1"/>
  <c r="F221" i="7"/>
  <c r="K221" i="7" s="1"/>
  <c r="AD221" i="7"/>
  <c r="H221" i="7"/>
  <c r="M221" i="7" s="1"/>
  <c r="E222" i="7"/>
  <c r="F222" i="7"/>
  <c r="AD222" i="7"/>
  <c r="H222" i="7"/>
  <c r="M222" i="7" s="1"/>
  <c r="E223" i="7"/>
  <c r="F223" i="7"/>
  <c r="K223" i="7" s="1"/>
  <c r="AD223" i="7"/>
  <c r="H223" i="7"/>
  <c r="M223" i="7" s="1"/>
  <c r="E224" i="7"/>
  <c r="J224" i="7" s="1"/>
  <c r="F224" i="7"/>
  <c r="AD224" i="7"/>
  <c r="H224" i="7"/>
  <c r="M224" i="7" s="1"/>
  <c r="E225" i="7"/>
  <c r="F225" i="7"/>
  <c r="K225" i="7" s="1"/>
  <c r="AD225" i="7"/>
  <c r="H225" i="7"/>
  <c r="E226" i="7"/>
  <c r="F226" i="7"/>
  <c r="K226" i="7" s="1"/>
  <c r="AD226" i="7"/>
  <c r="H226" i="7"/>
  <c r="M226" i="7" s="1"/>
  <c r="E227" i="7"/>
  <c r="J227" i="7" s="1"/>
  <c r="F227" i="7"/>
  <c r="K227" i="7" s="1"/>
  <c r="AD227" i="7"/>
  <c r="H227" i="7"/>
  <c r="M227" i="7" s="1"/>
  <c r="E228" i="7"/>
  <c r="F228" i="7"/>
  <c r="AD228" i="7"/>
  <c r="H228" i="7"/>
  <c r="M228" i="7" s="1"/>
  <c r="E230" i="7"/>
  <c r="J230" i="7" s="1"/>
  <c r="F230" i="7"/>
  <c r="K230" i="7" s="1"/>
  <c r="AD230" i="7"/>
  <c r="H230" i="7"/>
  <c r="M230" i="7" s="1"/>
  <c r="E231" i="7"/>
  <c r="J231" i="7" s="1"/>
  <c r="F231" i="7"/>
  <c r="K231" i="7" s="1"/>
  <c r="AD231" i="7"/>
  <c r="H231" i="7"/>
  <c r="E232" i="7"/>
  <c r="F232" i="7"/>
  <c r="AD232" i="7"/>
  <c r="H232" i="7"/>
  <c r="M232" i="7" s="1"/>
  <c r="E233" i="7"/>
  <c r="F233" i="7"/>
  <c r="AD233" i="7"/>
  <c r="H233" i="7"/>
  <c r="M233" i="7" s="1"/>
  <c r="E234" i="7"/>
  <c r="J234" i="7" s="1"/>
  <c r="F234" i="7"/>
  <c r="K234" i="7" s="1"/>
  <c r="AD234" i="7"/>
  <c r="H234" i="7"/>
  <c r="E235" i="7"/>
  <c r="F235" i="7"/>
  <c r="AD235" i="7"/>
  <c r="H235" i="7"/>
  <c r="M235" i="7" s="1"/>
  <c r="E237" i="7"/>
  <c r="F237" i="7"/>
  <c r="K237" i="7" s="1"/>
  <c r="AD237" i="7"/>
  <c r="H237" i="7"/>
  <c r="M237" i="7" s="1"/>
  <c r="E238" i="7"/>
  <c r="J238" i="7" s="1"/>
  <c r="F238" i="7"/>
  <c r="AD238" i="7"/>
  <c r="H238" i="7"/>
  <c r="M238" i="7" s="1"/>
  <c r="E239" i="7"/>
  <c r="F239" i="7"/>
  <c r="K239" i="7" s="1"/>
  <c r="AD239" i="7"/>
  <c r="H239" i="7"/>
  <c r="M239" i="7" s="1"/>
  <c r="E240" i="7"/>
  <c r="F240" i="7"/>
  <c r="AD240" i="7"/>
  <c r="H240" i="7"/>
  <c r="M240" i="7" s="1"/>
  <c r="E241" i="7"/>
  <c r="F241" i="7"/>
  <c r="AD241" i="7"/>
  <c r="H241" i="7"/>
  <c r="M241" i="7" s="1"/>
  <c r="E242" i="7"/>
  <c r="F242" i="7"/>
  <c r="AD242" i="7"/>
  <c r="H242" i="7"/>
  <c r="E245" i="7"/>
  <c r="J245" i="7" s="1"/>
  <c r="F245" i="7"/>
  <c r="K245" i="7" s="1"/>
  <c r="AD245" i="7"/>
  <c r="H245" i="7"/>
  <c r="M245" i="7" s="1"/>
  <c r="E246" i="7"/>
  <c r="J246" i="7" s="1"/>
  <c r="F246" i="7"/>
  <c r="K246" i="7" s="1"/>
  <c r="AD246" i="7"/>
  <c r="H246" i="7"/>
  <c r="M246" i="7" s="1"/>
  <c r="E247" i="7"/>
  <c r="F247" i="7"/>
  <c r="AD247" i="7"/>
  <c r="H247" i="7"/>
  <c r="E248" i="7"/>
  <c r="F248" i="7"/>
  <c r="K248" i="7" s="1"/>
  <c r="AD248" i="7"/>
  <c r="H248" i="7"/>
  <c r="M248" i="7" s="1"/>
  <c r="E250" i="7"/>
  <c r="J250" i="7" s="1"/>
  <c r="F250" i="7"/>
  <c r="K250" i="7" s="1"/>
  <c r="AD250" i="7"/>
  <c r="H250" i="7"/>
  <c r="M250" i="7" s="1"/>
  <c r="E251" i="7"/>
  <c r="F251" i="7"/>
  <c r="AD251" i="7"/>
  <c r="H251" i="7"/>
  <c r="M251" i="7" s="1"/>
  <c r="E253" i="7"/>
  <c r="F253" i="7"/>
  <c r="K253" i="7" s="1"/>
  <c r="AD253" i="7"/>
  <c r="H253" i="7"/>
  <c r="E255" i="7"/>
  <c r="J255" i="7" s="1"/>
  <c r="F255" i="7"/>
  <c r="AD255" i="7"/>
  <c r="H255" i="7"/>
  <c r="E256" i="7"/>
  <c r="F256" i="7"/>
  <c r="K256" i="7" s="1"/>
  <c r="AD256" i="7"/>
  <c r="H256" i="7"/>
  <c r="M256" i="7" s="1"/>
  <c r="E257" i="7"/>
  <c r="F257" i="7"/>
  <c r="AD257" i="7"/>
  <c r="H257" i="7"/>
  <c r="M257" i="7" s="1"/>
  <c r="E258" i="7"/>
  <c r="F258" i="7"/>
  <c r="AD258" i="7"/>
  <c r="H258" i="7"/>
  <c r="M258" i="7" s="1"/>
  <c r="E259" i="7"/>
  <c r="F259" i="7"/>
  <c r="K259" i="7" s="1"/>
  <c r="AD259" i="7"/>
  <c r="H259" i="7"/>
  <c r="M259" i="7" s="1"/>
  <c r="E260" i="7"/>
  <c r="J260" i="7" s="1"/>
  <c r="F260" i="7"/>
  <c r="K260" i="7" s="1"/>
  <c r="AD260" i="7"/>
  <c r="H260" i="7"/>
  <c r="E261" i="7"/>
  <c r="J261" i="7" s="1"/>
  <c r="F261" i="7"/>
  <c r="K261" i="7" s="1"/>
  <c r="AD261" i="7"/>
  <c r="H261" i="7"/>
  <c r="M261" i="7" s="1"/>
  <c r="E262" i="7"/>
  <c r="F262" i="7"/>
  <c r="AD262" i="7"/>
  <c r="H262" i="7"/>
  <c r="M262" i="7" s="1"/>
  <c r="E263" i="7"/>
  <c r="F263" i="7"/>
  <c r="AD263" i="7"/>
  <c r="H263" i="7"/>
  <c r="M263" i="7" s="1"/>
  <c r="E264" i="7"/>
  <c r="J264" i="7" s="1"/>
  <c r="F264" i="7"/>
  <c r="K264" i="7" s="1"/>
  <c r="AD264" i="7"/>
  <c r="H264" i="7"/>
  <c r="M264" i="7" s="1"/>
  <c r="E265" i="7"/>
  <c r="J265" i="7" s="1"/>
  <c r="F265" i="7"/>
  <c r="AD265" i="7"/>
  <c r="H265" i="7"/>
  <c r="M265" i="7" s="1"/>
  <c r="E268" i="7"/>
  <c r="F268" i="7"/>
  <c r="K268" i="7" s="1"/>
  <c r="AD268" i="7"/>
  <c r="H268" i="7"/>
  <c r="M268" i="7" s="1"/>
  <c r="E270" i="7"/>
  <c r="J270" i="7" s="1"/>
  <c r="F270" i="7"/>
  <c r="AD270" i="7"/>
  <c r="H270" i="7"/>
  <c r="M270" i="7" s="1"/>
  <c r="E271" i="7"/>
  <c r="F271" i="7"/>
  <c r="K271" i="7" s="1"/>
  <c r="AD271" i="7"/>
  <c r="H271" i="7"/>
  <c r="E272" i="7"/>
  <c r="F272" i="7"/>
  <c r="AD272" i="7"/>
  <c r="H272" i="7"/>
  <c r="E273" i="7"/>
  <c r="F273" i="7"/>
  <c r="AD273" i="7"/>
  <c r="H273" i="7"/>
  <c r="M273" i="7" s="1"/>
  <c r="E274" i="7"/>
  <c r="F274" i="7"/>
  <c r="AD274" i="7"/>
  <c r="H274" i="7"/>
  <c r="M274" i="7" s="1"/>
  <c r="E275" i="7"/>
  <c r="J275" i="7" s="1"/>
  <c r="F275" i="7"/>
  <c r="K275" i="7" s="1"/>
  <c r="AD275" i="7"/>
  <c r="H275" i="7"/>
  <c r="E276" i="7"/>
  <c r="J276" i="7" s="1"/>
  <c r="F276" i="7"/>
  <c r="K276" i="7" s="1"/>
  <c r="AD276" i="7"/>
  <c r="H276" i="7"/>
  <c r="M276" i="7" s="1"/>
  <c r="E278" i="7"/>
  <c r="F278" i="7"/>
  <c r="AD278" i="7"/>
  <c r="H278" i="7"/>
  <c r="M278" i="7" s="1"/>
  <c r="E279" i="7"/>
  <c r="F279" i="7"/>
  <c r="AD279" i="7"/>
  <c r="H279" i="7"/>
  <c r="M279" i="7" s="1"/>
  <c r="E280" i="7"/>
  <c r="J280" i="7" s="1"/>
  <c r="F280" i="7"/>
  <c r="K280" i="7" s="1"/>
  <c r="AD280" i="7"/>
  <c r="H280" i="7"/>
  <c r="M280" i="7" s="1"/>
  <c r="E282" i="7"/>
  <c r="J282" i="7" s="1"/>
  <c r="F282" i="7"/>
  <c r="AD282" i="7"/>
  <c r="H282" i="7"/>
  <c r="M282" i="7" s="1"/>
  <c r="E285" i="7"/>
  <c r="F285" i="7"/>
  <c r="K285" i="7" s="1"/>
  <c r="AD285" i="7"/>
  <c r="H285" i="7"/>
  <c r="M285" i="7" s="1"/>
  <c r="E286" i="7"/>
  <c r="J286" i="7" s="1"/>
  <c r="F286" i="7"/>
  <c r="AD286" i="7"/>
  <c r="H286" i="7"/>
  <c r="M286" i="7" s="1"/>
  <c r="E287" i="7"/>
  <c r="F287" i="7"/>
  <c r="K287" i="7" s="1"/>
  <c r="AD287" i="7"/>
  <c r="H287" i="7"/>
  <c r="M287" i="7" s="1"/>
  <c r="E288" i="7"/>
  <c r="F288" i="7"/>
  <c r="AD288" i="7"/>
  <c r="H288" i="7"/>
  <c r="M288" i="7" s="1"/>
  <c r="E289" i="7"/>
  <c r="F289" i="7"/>
  <c r="AD289" i="7"/>
  <c r="H289" i="7"/>
  <c r="M289" i="7" s="1"/>
  <c r="E292" i="7"/>
  <c r="F292" i="7"/>
  <c r="AD292" i="7"/>
  <c r="H292" i="7"/>
  <c r="H198" i="7"/>
  <c r="M198" i="7" s="1"/>
  <c r="AD198" i="7"/>
  <c r="F198" i="7"/>
  <c r="E198" i="7"/>
  <c r="C198" i="7"/>
  <c r="I198" i="7" s="1"/>
  <c r="B269" i="7"/>
  <c r="B72" i="7"/>
  <c r="B244" i="7"/>
  <c r="B60" i="7"/>
  <c r="D60" i="8" s="1"/>
  <c r="B254" i="7"/>
  <c r="B142" i="7"/>
  <c r="D142" i="8" s="1"/>
  <c r="B65" i="7"/>
  <c r="B59" i="7"/>
  <c r="D59" i="8" s="1"/>
  <c r="B38" i="7"/>
  <c r="B249" i="7"/>
  <c r="D249" i="8" s="1"/>
  <c r="B123" i="7"/>
  <c r="B243" i="7"/>
  <c r="D243" i="8" s="1"/>
  <c r="B34" i="7"/>
  <c r="D34" i="8" s="1"/>
  <c r="B125" i="7"/>
  <c r="L125" i="7" s="1"/>
  <c r="B28" i="7"/>
  <c r="B163" i="7"/>
  <c r="D163" i="8" s="1"/>
  <c r="B83" i="7"/>
  <c r="B236" i="7"/>
  <c r="B23" i="7"/>
  <c r="D23" i="8" s="1"/>
  <c r="B283" i="7"/>
  <c r="L283" i="7" s="1"/>
  <c r="B145" i="7"/>
  <c r="D145" i="8" s="1"/>
  <c r="B71" i="7"/>
  <c r="B54" i="7"/>
  <c r="B184" i="7"/>
  <c r="B210" i="7"/>
  <c r="D210" i="8" s="1"/>
  <c r="B50" i="7"/>
  <c r="D50" i="8" s="1"/>
  <c r="B86" i="7"/>
  <c r="B77" i="7"/>
  <c r="B27" i="7"/>
  <c r="L27" i="7" s="1"/>
  <c r="B40" i="7"/>
  <c r="B30" i="7"/>
  <c r="B107" i="7"/>
  <c r="B112" i="7"/>
  <c r="B148" i="7"/>
  <c r="D148" i="8" s="1"/>
  <c r="B41" i="7"/>
  <c r="B130" i="7"/>
  <c r="B21" i="7"/>
  <c r="D21" i="8" s="1"/>
  <c r="B153" i="7"/>
  <c r="B35" i="7"/>
  <c r="B174" i="7"/>
  <c r="D174" i="8" s="1"/>
  <c r="B114" i="7"/>
  <c r="B116" i="7"/>
  <c r="D116" i="8" s="1"/>
  <c r="B201" i="7"/>
  <c r="B150" i="7"/>
  <c r="B203" i="7"/>
  <c r="L203" i="7" s="1"/>
  <c r="B291" i="7"/>
  <c r="D291" i="8" s="1"/>
  <c r="B277" i="7"/>
  <c r="B281" i="7"/>
  <c r="B147" i="7"/>
  <c r="B5" i="7"/>
  <c r="D5" i="8" s="1"/>
  <c r="B149" i="7"/>
  <c r="B22" i="7"/>
  <c r="D22" i="8" s="1"/>
  <c r="B195" i="7"/>
  <c r="D195" i="8" s="1"/>
  <c r="B113" i="7"/>
  <c r="D113" i="8" s="1"/>
  <c r="B161" i="7"/>
  <c r="B66" i="7"/>
  <c r="D66" i="8" s="1"/>
  <c r="B45" i="7"/>
  <c r="B137" i="7"/>
  <c r="D137" i="8" s="1"/>
  <c r="B229" i="7"/>
  <c r="B206" i="7"/>
  <c r="B100" i="7"/>
  <c r="B90" i="7"/>
  <c r="D90" i="8" s="1"/>
  <c r="B89" i="7"/>
  <c r="B217" i="7"/>
  <c r="D217" i="8" s="1"/>
  <c r="B193" i="7"/>
  <c r="D193" i="8" s="1"/>
  <c r="B267" i="7"/>
  <c r="D267" i="8" s="1"/>
  <c r="B121" i="7"/>
  <c r="D121" i="8" s="1"/>
  <c r="B133" i="7"/>
  <c r="D133" i="8" s="1"/>
  <c r="B97" i="7"/>
  <c r="D97" i="8" s="1"/>
  <c r="B131" i="7"/>
  <c r="B51" i="7"/>
  <c r="D51" i="8" s="1"/>
  <c r="B55" i="7"/>
  <c r="D55" i="8" s="1"/>
  <c r="B94" i="7"/>
  <c r="B209" i="7"/>
  <c r="B12" i="7"/>
  <c r="B207" i="7"/>
  <c r="D207" i="8" s="1"/>
  <c r="B74" i="7"/>
  <c r="L74" i="7" s="1"/>
  <c r="B266" i="7"/>
  <c r="D266" i="8" s="1"/>
  <c r="B188" i="7"/>
  <c r="D188" i="8" s="1"/>
  <c r="B167" i="7"/>
  <c r="B290" i="7"/>
  <c r="B61" i="7"/>
  <c r="D61" i="8" s="1"/>
  <c r="B252" i="7"/>
  <c r="B183" i="7"/>
  <c r="B49" i="7"/>
  <c r="B102" i="7"/>
  <c r="B181" i="7"/>
  <c r="D181" i="8" s="1"/>
  <c r="B192" i="7"/>
  <c r="B25" i="7"/>
  <c r="D25" i="8" s="1"/>
  <c r="B111" i="7"/>
  <c r="D111" i="8" s="1"/>
  <c r="B67" i="7"/>
  <c r="D67" i="8" s="1"/>
  <c r="B284" i="7"/>
  <c r="B8" i="7"/>
  <c r="L8" i="7" s="1"/>
  <c r="B99" i="7"/>
  <c r="D99" i="8" s="1"/>
  <c r="B3" i="7"/>
  <c r="D3" i="8" s="1"/>
  <c r="B4" i="7"/>
  <c r="D4" i="8" s="1"/>
  <c r="B6" i="7"/>
  <c r="B7" i="7"/>
  <c r="B9" i="7"/>
  <c r="D9" i="8" s="1"/>
  <c r="B10" i="7"/>
  <c r="B11" i="7"/>
  <c r="B13" i="7"/>
  <c r="D13" i="8" s="1"/>
  <c r="B14" i="7"/>
  <c r="D14" i="8" s="1"/>
  <c r="B15" i="7"/>
  <c r="D15" i="8" s="1"/>
  <c r="B16" i="7"/>
  <c r="B17" i="7"/>
  <c r="D17" i="8" s="1"/>
  <c r="B18" i="7"/>
  <c r="D18" i="8" s="1"/>
  <c r="B19" i="7"/>
  <c r="B20" i="7"/>
  <c r="B24" i="7"/>
  <c r="L24" i="7" s="1"/>
  <c r="B26" i="7"/>
  <c r="B29" i="7"/>
  <c r="B31" i="7"/>
  <c r="B32" i="7"/>
  <c r="D32" i="8" s="1"/>
  <c r="B33" i="7"/>
  <c r="D33" i="8" s="1"/>
  <c r="B36" i="7"/>
  <c r="D36" i="8" s="1"/>
  <c r="B37" i="7"/>
  <c r="B39" i="7"/>
  <c r="D39" i="8" s="1"/>
  <c r="B42" i="7"/>
  <c r="L42" i="7" s="1"/>
  <c r="B43" i="7"/>
  <c r="D43" i="8" s="1"/>
  <c r="B44" i="7"/>
  <c r="B46" i="7"/>
  <c r="B47" i="7"/>
  <c r="B48" i="7"/>
  <c r="D48" i="8" s="1"/>
  <c r="B52" i="7"/>
  <c r="D52" i="8" s="1"/>
  <c r="B53" i="7"/>
  <c r="D53" i="8" s="1"/>
  <c r="B56" i="7"/>
  <c r="B57" i="7"/>
  <c r="B58" i="7"/>
  <c r="D58" i="8" s="1"/>
  <c r="B62" i="7"/>
  <c r="D62" i="8" s="1"/>
  <c r="B63" i="7"/>
  <c r="D63" i="8" s="1"/>
  <c r="B64" i="7"/>
  <c r="D64" i="8" s="1"/>
  <c r="B68" i="7"/>
  <c r="B69" i="7"/>
  <c r="B70" i="7"/>
  <c r="D70" i="8" s="1"/>
  <c r="B73" i="7"/>
  <c r="B75" i="7"/>
  <c r="D75" i="8" s="1"/>
  <c r="B76" i="7"/>
  <c r="D76" i="8" s="1"/>
  <c r="B78" i="7"/>
  <c r="D78" i="8" s="1"/>
  <c r="B79" i="7"/>
  <c r="B80" i="7"/>
  <c r="D80" i="8" s="1"/>
  <c r="B81" i="7"/>
  <c r="D81" i="8" s="1"/>
  <c r="B82" i="7"/>
  <c r="D82" i="8" s="1"/>
  <c r="B84" i="7"/>
  <c r="B85" i="7"/>
  <c r="B87" i="7"/>
  <c r="D87" i="8" s="1"/>
  <c r="B88" i="7"/>
  <c r="D88" i="8" s="1"/>
  <c r="B91" i="7"/>
  <c r="D91" i="8" s="1"/>
  <c r="B92" i="7"/>
  <c r="L92" i="7" s="1"/>
  <c r="B93" i="7"/>
  <c r="D93" i="8" s="1"/>
  <c r="B95" i="7"/>
  <c r="L95" i="7" s="1"/>
  <c r="B96" i="7"/>
  <c r="D96" i="8" s="1"/>
  <c r="B98" i="7"/>
  <c r="D98" i="8" s="1"/>
  <c r="B101" i="7"/>
  <c r="B103" i="7"/>
  <c r="D103" i="8" s="1"/>
  <c r="B104" i="7"/>
  <c r="B105" i="7"/>
  <c r="B106" i="7"/>
  <c r="D106" i="8" s="1"/>
  <c r="B108" i="7"/>
  <c r="D108" i="8" s="1"/>
  <c r="B109" i="7"/>
  <c r="D109" i="8" s="1"/>
  <c r="B110" i="7"/>
  <c r="D110" i="8" s="1"/>
  <c r="B115" i="7"/>
  <c r="D115" i="8" s="1"/>
  <c r="B117" i="7"/>
  <c r="D117" i="8" s="1"/>
  <c r="B118" i="7"/>
  <c r="D118" i="8" s="1"/>
  <c r="B119" i="7"/>
  <c r="B120" i="7"/>
  <c r="L120" i="7" s="1"/>
  <c r="B122" i="7"/>
  <c r="D122" i="8" s="1"/>
  <c r="B124" i="7"/>
  <c r="B126" i="7"/>
  <c r="D126" i="8" s="1"/>
  <c r="B127" i="7"/>
  <c r="D127" i="8" s="1"/>
  <c r="B128" i="7"/>
  <c r="D128" i="8" s="1"/>
  <c r="B129" i="7"/>
  <c r="B132" i="7"/>
  <c r="B134" i="7"/>
  <c r="L134" i="7" s="1"/>
  <c r="B135" i="7"/>
  <c r="B136" i="7"/>
  <c r="D136" i="8" s="1"/>
  <c r="B138" i="7"/>
  <c r="D138" i="8" s="1"/>
  <c r="B139" i="7"/>
  <c r="D139" i="8" s="1"/>
  <c r="B140" i="7"/>
  <c r="B141" i="7"/>
  <c r="B143" i="7"/>
  <c r="B144" i="7"/>
  <c r="D144" i="8" s="1"/>
  <c r="B146" i="7"/>
  <c r="B151" i="7"/>
  <c r="D151" i="8" s="1"/>
  <c r="B152" i="7"/>
  <c r="B154" i="7"/>
  <c r="B155" i="7"/>
  <c r="B156" i="7"/>
  <c r="D156" i="8" s="1"/>
  <c r="B157" i="7"/>
  <c r="D157" i="8" s="1"/>
  <c r="B158" i="7"/>
  <c r="L158" i="7" s="1"/>
  <c r="B159" i="7"/>
  <c r="B160" i="7"/>
  <c r="B162" i="7"/>
  <c r="D162" i="8" s="1"/>
  <c r="B164" i="7"/>
  <c r="B165" i="7"/>
  <c r="B166" i="7"/>
  <c r="D166" i="8" s="1"/>
  <c r="B168" i="7"/>
  <c r="B169" i="7"/>
  <c r="D169" i="8" s="1"/>
  <c r="B170" i="7"/>
  <c r="B171" i="7"/>
  <c r="B172" i="7"/>
  <c r="D172" i="8" s="1"/>
  <c r="B173" i="7"/>
  <c r="D173" i="8" s="1"/>
  <c r="B175" i="7"/>
  <c r="D175" i="8" s="1"/>
  <c r="B176" i="7"/>
  <c r="D176" i="8" s="1"/>
  <c r="B177" i="7"/>
  <c r="D177" i="8" s="1"/>
  <c r="B178" i="7"/>
  <c r="D178" i="8" s="1"/>
  <c r="B179" i="7"/>
  <c r="B180" i="7"/>
  <c r="D180" i="8" s="1"/>
  <c r="B182" i="7"/>
  <c r="B185" i="7"/>
  <c r="D185" i="8" s="1"/>
  <c r="B186" i="7"/>
  <c r="B187" i="7"/>
  <c r="B189" i="7"/>
  <c r="B190" i="7"/>
  <c r="D190" i="8" s="1"/>
  <c r="B191" i="7"/>
  <c r="B194" i="7"/>
  <c r="D194" i="8" s="1"/>
  <c r="B196" i="7"/>
  <c r="L196" i="7" s="1"/>
  <c r="B197" i="7"/>
  <c r="D197" i="8" s="1"/>
  <c r="B199" i="7"/>
  <c r="B200" i="7"/>
  <c r="D200" i="8" s="1"/>
  <c r="B202" i="7"/>
  <c r="D202" i="8" s="1"/>
  <c r="B204" i="7"/>
  <c r="B205" i="7"/>
  <c r="B208" i="7"/>
  <c r="B211" i="7"/>
  <c r="B212" i="7"/>
  <c r="L212" i="7" s="1"/>
  <c r="B213" i="7"/>
  <c r="D213" i="8" s="1"/>
  <c r="B214" i="7"/>
  <c r="B215" i="7"/>
  <c r="B216" i="7"/>
  <c r="D216" i="8" s="1"/>
  <c r="B218" i="7"/>
  <c r="B219" i="7"/>
  <c r="D219" i="8" s="1"/>
  <c r="B220" i="7"/>
  <c r="B221" i="7"/>
  <c r="B222" i="7"/>
  <c r="D222" i="8" s="1"/>
  <c r="B223" i="7"/>
  <c r="D223" i="8" s="1"/>
  <c r="B224" i="7"/>
  <c r="D224" i="8" s="1"/>
  <c r="B225" i="7"/>
  <c r="D225" i="8" s="1"/>
  <c r="B226" i="7"/>
  <c r="D226" i="8" s="1"/>
  <c r="B227" i="7"/>
  <c r="D227" i="8" s="1"/>
  <c r="B228" i="7"/>
  <c r="B230" i="7"/>
  <c r="B231" i="7"/>
  <c r="D231" i="8" s="1"/>
  <c r="B232" i="7"/>
  <c r="D232" i="8" s="1"/>
  <c r="B233" i="7"/>
  <c r="B234" i="7"/>
  <c r="L234" i="7" s="1"/>
  <c r="B235" i="7"/>
  <c r="B237" i="7"/>
  <c r="B238" i="7"/>
  <c r="B239" i="7"/>
  <c r="L239" i="7" s="1"/>
  <c r="B240" i="7"/>
  <c r="L240" i="7" s="1"/>
  <c r="B241" i="7"/>
  <c r="D241" i="8" s="1"/>
  <c r="B242" i="7"/>
  <c r="B245" i="7"/>
  <c r="D245" i="8" s="1"/>
  <c r="B246" i="7"/>
  <c r="D246" i="8" s="1"/>
  <c r="B247" i="7"/>
  <c r="B248" i="7"/>
  <c r="L248" i="7" s="1"/>
  <c r="B250" i="7"/>
  <c r="L250" i="7" s="1"/>
  <c r="B251" i="7"/>
  <c r="D251" i="8" s="1"/>
  <c r="B253" i="7"/>
  <c r="D253" i="8" s="1"/>
  <c r="B255" i="7"/>
  <c r="B256" i="7"/>
  <c r="L256" i="7" s="1"/>
  <c r="B257" i="7"/>
  <c r="L257" i="7" s="1"/>
  <c r="B258" i="7"/>
  <c r="D258" i="8" s="1"/>
  <c r="B259" i="7"/>
  <c r="D259" i="8" s="1"/>
  <c r="B260" i="7"/>
  <c r="B261" i="7"/>
  <c r="D261" i="8" s="1"/>
  <c r="B262" i="7"/>
  <c r="B263" i="7"/>
  <c r="L263" i="7" s="1"/>
  <c r="B264" i="7"/>
  <c r="B265" i="7"/>
  <c r="D265" i="8" s="1"/>
  <c r="B268" i="7"/>
  <c r="D268" i="8" s="1"/>
  <c r="B270" i="7"/>
  <c r="B271" i="7"/>
  <c r="D271" i="8" s="1"/>
  <c r="B272" i="7"/>
  <c r="B273" i="7"/>
  <c r="B274" i="7"/>
  <c r="D274" i="8" s="1"/>
  <c r="B275" i="7"/>
  <c r="B276" i="7"/>
  <c r="B278" i="7"/>
  <c r="B279" i="7"/>
  <c r="B280" i="7"/>
  <c r="D280" i="8" s="1"/>
  <c r="B282" i="7"/>
  <c r="D282" i="8" s="1"/>
  <c r="B285" i="7"/>
  <c r="D285" i="8" s="1"/>
  <c r="B286" i="7"/>
  <c r="L286" i="7" s="1"/>
  <c r="B287" i="7"/>
  <c r="D287" i="8" s="1"/>
  <c r="B288" i="7"/>
  <c r="B289" i="7"/>
  <c r="D289" i="8" s="1"/>
  <c r="B292" i="7"/>
  <c r="D292" i="8" s="1"/>
  <c r="B198" i="7"/>
  <c r="P3" i="5"/>
  <c r="P4" i="5"/>
  <c r="P5" i="5"/>
  <c r="P6" i="5"/>
  <c r="P7" i="5"/>
  <c r="P8" i="5"/>
  <c r="P9" i="5"/>
  <c r="P10" i="5"/>
  <c r="P11" i="5"/>
  <c r="P13" i="5"/>
  <c r="P14" i="5"/>
  <c r="P15" i="5"/>
  <c r="P16" i="5"/>
  <c r="P17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" i="5"/>
  <c r="C33" i="4"/>
  <c r="D33" i="4"/>
  <c r="E33" i="4"/>
  <c r="F33" i="4"/>
  <c r="G33" i="4"/>
  <c r="H33" i="4"/>
  <c r="I33" i="4"/>
  <c r="J33" i="4"/>
  <c r="K33" i="4"/>
  <c r="L33" i="4"/>
  <c r="C34" i="4"/>
  <c r="D34" i="4"/>
  <c r="E34" i="4"/>
  <c r="F34" i="4"/>
  <c r="G34" i="4"/>
  <c r="H34" i="4"/>
  <c r="I34" i="4"/>
  <c r="J34" i="4"/>
  <c r="K34" i="4"/>
  <c r="L34" i="4"/>
  <c r="C35" i="4"/>
  <c r="D35" i="4"/>
  <c r="E35" i="4"/>
  <c r="F35" i="4"/>
  <c r="G35" i="4"/>
  <c r="H35" i="4"/>
  <c r="I35" i="4"/>
  <c r="J35" i="4"/>
  <c r="K35" i="4"/>
  <c r="L35" i="4"/>
  <c r="B35" i="4"/>
  <c r="B34" i="4"/>
  <c r="B33" i="4"/>
  <c r="C32" i="4"/>
  <c r="D32" i="4"/>
  <c r="E32" i="4"/>
  <c r="F32" i="4"/>
  <c r="G32" i="4"/>
  <c r="H32" i="4"/>
  <c r="I32" i="4"/>
  <c r="J32" i="4"/>
  <c r="K32" i="4"/>
  <c r="L32" i="4"/>
  <c r="C39" i="3"/>
  <c r="C40" i="3"/>
  <c r="C41" i="3"/>
  <c r="C42" i="3"/>
  <c r="C43" i="3"/>
  <c r="C44" i="3"/>
  <c r="C45" i="3"/>
  <c r="C46" i="3"/>
  <c r="C47" i="3"/>
  <c r="C48" i="3"/>
  <c r="Q14" i="7" l="1"/>
  <c r="X14" i="7" s="1"/>
  <c r="J287" i="7"/>
  <c r="J256" i="7"/>
  <c r="J239" i="7"/>
  <c r="J225" i="7"/>
  <c r="J212" i="7"/>
  <c r="J173" i="7"/>
  <c r="J101" i="7"/>
  <c r="J62" i="7"/>
  <c r="M234" i="7"/>
  <c r="M204" i="7"/>
  <c r="M134" i="7"/>
  <c r="M53" i="7"/>
  <c r="L96" i="7"/>
  <c r="L253" i="7"/>
  <c r="J271" i="7"/>
  <c r="J190" i="7"/>
  <c r="J158" i="7"/>
  <c r="J120" i="7"/>
  <c r="J39" i="7"/>
  <c r="J17" i="7"/>
  <c r="Q81" i="7"/>
  <c r="X81" i="7" s="1"/>
  <c r="Z81" i="7" s="1"/>
  <c r="K13" i="7"/>
  <c r="K111" i="7"/>
  <c r="K266" i="7"/>
  <c r="K113" i="7"/>
  <c r="K116" i="7"/>
  <c r="K40" i="7"/>
  <c r="K236" i="7"/>
  <c r="K142" i="7"/>
  <c r="I99" i="7"/>
  <c r="I61" i="7"/>
  <c r="I131" i="7"/>
  <c r="I137" i="7"/>
  <c r="I291" i="7"/>
  <c r="I148" i="7"/>
  <c r="I71" i="7"/>
  <c r="I249" i="7"/>
  <c r="L118" i="7"/>
  <c r="L174" i="7"/>
  <c r="M182" i="7"/>
  <c r="L51" i="7"/>
  <c r="L60" i="7"/>
  <c r="K220" i="7"/>
  <c r="K182" i="7"/>
  <c r="J263" i="7"/>
  <c r="J248" i="7"/>
  <c r="J233" i="7"/>
  <c r="J220" i="7"/>
  <c r="J202" i="7"/>
  <c r="L99" i="7"/>
  <c r="K279" i="7"/>
  <c r="J279" i="7"/>
  <c r="L111" i="7"/>
  <c r="L265" i="7"/>
  <c r="L39" i="7"/>
  <c r="K263" i="7"/>
  <c r="K233" i="7"/>
  <c r="L195" i="7"/>
  <c r="L62" i="7"/>
  <c r="K212" i="7"/>
  <c r="K190" i="7"/>
  <c r="K158" i="7"/>
  <c r="K120" i="7"/>
  <c r="K101" i="7"/>
  <c r="K62" i="7"/>
  <c r="L151" i="7"/>
  <c r="L137" i="7"/>
  <c r="D141" i="8"/>
  <c r="L141" i="7"/>
  <c r="D84" i="8"/>
  <c r="L84" i="7"/>
  <c r="D206" i="8"/>
  <c r="L206" i="7"/>
  <c r="J141" i="7"/>
  <c r="L258" i="7"/>
  <c r="D288" i="8"/>
  <c r="L288" i="7"/>
  <c r="D272" i="8"/>
  <c r="L272" i="7"/>
  <c r="D191" i="8"/>
  <c r="L191" i="7"/>
  <c r="D159" i="8"/>
  <c r="L159" i="7"/>
  <c r="D140" i="8"/>
  <c r="L140" i="7"/>
  <c r="D252" i="8"/>
  <c r="L252" i="7"/>
  <c r="D229" i="8"/>
  <c r="L229" i="7"/>
  <c r="D277" i="8"/>
  <c r="L277" i="7"/>
  <c r="D41" i="8"/>
  <c r="L41" i="7"/>
  <c r="D54" i="8"/>
  <c r="L54" i="7"/>
  <c r="D123" i="8"/>
  <c r="L123" i="7"/>
  <c r="J198" i="7"/>
  <c r="M275" i="7"/>
  <c r="M272" i="7"/>
  <c r="M260" i="7"/>
  <c r="M253" i="7"/>
  <c r="M164" i="7"/>
  <c r="M127" i="7"/>
  <c r="M79" i="7"/>
  <c r="M69" i="7"/>
  <c r="M63" i="7"/>
  <c r="M24" i="7"/>
  <c r="L3" i="7"/>
  <c r="AD5" i="7"/>
  <c r="L5" i="7"/>
  <c r="I285" i="7"/>
  <c r="I268" i="7"/>
  <c r="I253" i="7"/>
  <c r="I237" i="7"/>
  <c r="I223" i="7"/>
  <c r="I208" i="7"/>
  <c r="I187" i="7"/>
  <c r="I171" i="7"/>
  <c r="I156" i="7"/>
  <c r="I136" i="7"/>
  <c r="I118" i="7"/>
  <c r="I96" i="7"/>
  <c r="I79" i="7"/>
  <c r="I57" i="7"/>
  <c r="I36" i="7"/>
  <c r="I67" i="7"/>
  <c r="I188" i="7"/>
  <c r="I121" i="7"/>
  <c r="I161" i="7"/>
  <c r="I201" i="7"/>
  <c r="I30" i="7"/>
  <c r="I23" i="7"/>
  <c r="I65" i="7"/>
  <c r="L128" i="7"/>
  <c r="L63" i="7"/>
  <c r="L217" i="7"/>
  <c r="L66" i="7"/>
  <c r="L200" i="7"/>
  <c r="L48" i="7"/>
  <c r="L75" i="7"/>
  <c r="L289" i="7"/>
  <c r="L138" i="7"/>
  <c r="L224" i="7"/>
  <c r="L193" i="7"/>
  <c r="D214" i="8"/>
  <c r="L214" i="7"/>
  <c r="D19" i="8"/>
  <c r="L19" i="7"/>
  <c r="D183" i="8"/>
  <c r="L183" i="7"/>
  <c r="D130" i="8"/>
  <c r="L130" i="7"/>
  <c r="J289" i="7"/>
  <c r="J241" i="7"/>
  <c r="J194" i="7"/>
  <c r="J176" i="7"/>
  <c r="J160" i="7"/>
  <c r="J124" i="7"/>
  <c r="J104" i="7"/>
  <c r="J19" i="7"/>
  <c r="D238" i="8"/>
  <c r="L238" i="7"/>
  <c r="K191" i="7"/>
  <c r="K175" i="7"/>
  <c r="D79" i="8"/>
  <c r="L79" i="7"/>
  <c r="D57" i="8"/>
  <c r="L57" i="7"/>
  <c r="D284" i="8"/>
  <c r="L284" i="7"/>
  <c r="D167" i="8"/>
  <c r="L167" i="7"/>
  <c r="D150" i="8"/>
  <c r="L150" i="7"/>
  <c r="D107" i="8"/>
  <c r="L107" i="7"/>
  <c r="J288" i="7"/>
  <c r="J285" i="7"/>
  <c r="J272" i="7"/>
  <c r="J268" i="7"/>
  <c r="J257" i="7"/>
  <c r="J253" i="7"/>
  <c r="J240" i="7"/>
  <c r="J237" i="7"/>
  <c r="J226" i="7"/>
  <c r="J223" i="7"/>
  <c r="J213" i="7"/>
  <c r="J208" i="7"/>
  <c r="L180" i="7"/>
  <c r="L210" i="7"/>
  <c r="L34" i="7"/>
  <c r="D235" i="8"/>
  <c r="L235" i="7"/>
  <c r="D205" i="8"/>
  <c r="L205" i="7"/>
  <c r="D186" i="8"/>
  <c r="L186" i="7"/>
  <c r="D170" i="8"/>
  <c r="L170" i="7"/>
  <c r="D155" i="8"/>
  <c r="L155" i="7"/>
  <c r="D135" i="8"/>
  <c r="L135" i="7"/>
  <c r="D56" i="8"/>
  <c r="L56" i="7"/>
  <c r="D201" i="8"/>
  <c r="L201" i="7"/>
  <c r="D30" i="8"/>
  <c r="L30" i="7"/>
  <c r="D65" i="8"/>
  <c r="L65" i="7"/>
  <c r="M292" i="7"/>
  <c r="L21" i="7"/>
  <c r="L23" i="7"/>
  <c r="L197" i="7"/>
  <c r="L246" i="7"/>
  <c r="L122" i="7"/>
  <c r="D264" i="8"/>
  <c r="L264" i="7"/>
  <c r="D221" i="8"/>
  <c r="L221" i="7"/>
  <c r="D204" i="8"/>
  <c r="L204" i="7"/>
  <c r="D154" i="8"/>
  <c r="L154" i="7"/>
  <c r="L33" i="7"/>
  <c r="L207" i="7"/>
  <c r="L245" i="7"/>
  <c r="L91" i="7"/>
  <c r="L178" i="7"/>
  <c r="D279" i="8"/>
  <c r="L279" i="7"/>
  <c r="D233" i="8"/>
  <c r="L233" i="7"/>
  <c r="D220" i="8"/>
  <c r="L220" i="7"/>
  <c r="D182" i="8"/>
  <c r="L182" i="7"/>
  <c r="D168" i="8"/>
  <c r="L168" i="7"/>
  <c r="D132" i="8"/>
  <c r="L132" i="7"/>
  <c r="D31" i="8"/>
  <c r="L31" i="7"/>
  <c r="D11" i="8"/>
  <c r="L11" i="7"/>
  <c r="D114" i="8"/>
  <c r="L114" i="7"/>
  <c r="D83" i="8"/>
  <c r="L83" i="7"/>
  <c r="D254" i="8"/>
  <c r="L254" i="7"/>
  <c r="K292" i="7"/>
  <c r="K282" i="7"/>
  <c r="K278" i="7"/>
  <c r="K274" i="7"/>
  <c r="K265" i="7"/>
  <c r="K262" i="7"/>
  <c r="K251" i="7"/>
  <c r="K247" i="7"/>
  <c r="K242" i="7"/>
  <c r="K235" i="7"/>
  <c r="K232" i="7"/>
  <c r="K228" i="7"/>
  <c r="K222" i="7"/>
  <c r="K219" i="7"/>
  <c r="K215" i="7"/>
  <c r="K205" i="7"/>
  <c r="K200" i="7"/>
  <c r="K196" i="7"/>
  <c r="K186" i="7"/>
  <c r="K170" i="7"/>
  <c r="K155" i="7"/>
  <c r="K151" i="7"/>
  <c r="L43" i="7"/>
  <c r="L261" i="7"/>
  <c r="L64" i="7"/>
  <c r="L219" i="7"/>
  <c r="L202" i="7"/>
  <c r="L97" i="7"/>
  <c r="D124" i="8"/>
  <c r="L124" i="7"/>
  <c r="D281" i="8"/>
  <c r="L281" i="7"/>
  <c r="J273" i="7"/>
  <c r="J64" i="7"/>
  <c r="J43" i="7"/>
  <c r="D270" i="8"/>
  <c r="L270" i="7"/>
  <c r="D255" i="8"/>
  <c r="L255" i="7"/>
  <c r="D189" i="8"/>
  <c r="L189" i="7"/>
  <c r="D119" i="8"/>
  <c r="L119" i="7"/>
  <c r="D37" i="8"/>
  <c r="L37" i="7"/>
  <c r="D112" i="8"/>
  <c r="L112" i="7"/>
  <c r="D38" i="8"/>
  <c r="L38" i="7"/>
  <c r="K272" i="7"/>
  <c r="D208" i="8"/>
  <c r="L208" i="7"/>
  <c r="D187" i="8"/>
  <c r="L187" i="7"/>
  <c r="D262" i="8"/>
  <c r="L262" i="7"/>
  <c r="D247" i="8"/>
  <c r="L247" i="7"/>
  <c r="D10" i="8"/>
  <c r="L10" i="7"/>
  <c r="D192" i="8"/>
  <c r="L192" i="7"/>
  <c r="J292" i="7"/>
  <c r="J251" i="7"/>
  <c r="J247" i="7"/>
  <c r="J242" i="7"/>
  <c r="J235" i="7"/>
  <c r="J232" i="7"/>
  <c r="J228" i="7"/>
  <c r="J222" i="7"/>
  <c r="J219" i="7"/>
  <c r="J215" i="7"/>
  <c r="J205" i="7"/>
  <c r="J200" i="7"/>
  <c r="J196" i="7"/>
  <c r="J186" i="7"/>
  <c r="J180" i="7"/>
  <c r="J177" i="7"/>
  <c r="J170" i="7"/>
  <c r="J166" i="7"/>
  <c r="J162" i="7"/>
  <c r="J155" i="7"/>
  <c r="J151" i="7"/>
  <c r="J143" i="7"/>
  <c r="J135" i="7"/>
  <c r="J129" i="7"/>
  <c r="J117" i="7"/>
  <c r="J105" i="7"/>
  <c r="J95" i="7"/>
  <c r="J91" i="7"/>
  <c r="J85" i="7"/>
  <c r="J78" i="7"/>
  <c r="J73" i="7"/>
  <c r="J68" i="7"/>
  <c r="J56" i="7"/>
  <c r="J48" i="7"/>
  <c r="J44" i="7"/>
  <c r="J33" i="7"/>
  <c r="J29" i="7"/>
  <c r="J20" i="7"/>
  <c r="M8" i="7"/>
  <c r="M181" i="7"/>
  <c r="M290" i="7"/>
  <c r="M12" i="7"/>
  <c r="M55" i="7"/>
  <c r="M89" i="7"/>
  <c r="M45" i="7"/>
  <c r="M149" i="7"/>
  <c r="M281" i="7"/>
  <c r="M203" i="7"/>
  <c r="M35" i="7"/>
  <c r="M112" i="7"/>
  <c r="M86" i="7"/>
  <c r="M184" i="7"/>
  <c r="M145" i="7"/>
  <c r="M28" i="7"/>
  <c r="M243" i="7"/>
  <c r="M38" i="7"/>
  <c r="M244" i="7"/>
  <c r="I292" i="7"/>
  <c r="I274" i="7"/>
  <c r="I259" i="7"/>
  <c r="I242" i="7"/>
  <c r="I228" i="7"/>
  <c r="I215" i="7"/>
  <c r="I196" i="7"/>
  <c r="I177" i="7"/>
  <c r="I162" i="7"/>
  <c r="I143" i="7"/>
  <c r="I105" i="7"/>
  <c r="I85" i="7"/>
  <c r="I68" i="7"/>
  <c r="I44" i="7"/>
  <c r="I20" i="7"/>
  <c r="I6" i="7"/>
  <c r="I183" i="7"/>
  <c r="I55" i="7"/>
  <c r="I206" i="7"/>
  <c r="I281" i="7"/>
  <c r="I130" i="7"/>
  <c r="I184" i="7"/>
  <c r="I243" i="7"/>
  <c r="L55" i="7"/>
  <c r="L285" i="7"/>
  <c r="L88" i="7"/>
  <c r="L231" i="7"/>
  <c r="L222" i="7"/>
  <c r="L163" i="7"/>
  <c r="L274" i="7"/>
  <c r="L121" i="7"/>
  <c r="D273" i="8"/>
  <c r="L273" i="7"/>
  <c r="D160" i="8"/>
  <c r="L160" i="7"/>
  <c r="J84" i="7"/>
  <c r="D211" i="8"/>
  <c r="L211" i="7"/>
  <c r="D290" i="8"/>
  <c r="L290" i="7"/>
  <c r="D45" i="8"/>
  <c r="L45" i="7"/>
  <c r="K288" i="7"/>
  <c r="K257" i="7"/>
  <c r="K213" i="7"/>
  <c r="D237" i="8"/>
  <c r="L237" i="7"/>
  <c r="D278" i="8"/>
  <c r="L278" i="7"/>
  <c r="D129" i="8"/>
  <c r="L129" i="7"/>
  <c r="D73" i="8"/>
  <c r="L73" i="7"/>
  <c r="D29" i="8"/>
  <c r="L29" i="7"/>
  <c r="J278" i="7"/>
  <c r="J262" i="7"/>
  <c r="J259" i="7"/>
  <c r="D276" i="8"/>
  <c r="L276" i="7"/>
  <c r="D218" i="8"/>
  <c r="L218" i="7"/>
  <c r="D47" i="8"/>
  <c r="L47" i="7"/>
  <c r="D26" i="8"/>
  <c r="L26" i="7"/>
  <c r="D149" i="8"/>
  <c r="L149" i="7"/>
  <c r="D86" i="8"/>
  <c r="L86" i="7"/>
  <c r="D28" i="8"/>
  <c r="L28" i="7"/>
  <c r="D244" i="8"/>
  <c r="L244" i="7"/>
  <c r="M255" i="7"/>
  <c r="M231" i="7"/>
  <c r="M160" i="7"/>
  <c r="M157" i="7"/>
  <c r="M124" i="7"/>
  <c r="M19" i="7"/>
  <c r="AD4" i="7"/>
  <c r="L4" i="7"/>
  <c r="I289" i="7"/>
  <c r="I273" i="7"/>
  <c r="I258" i="7"/>
  <c r="I241" i="7"/>
  <c r="I214" i="7"/>
  <c r="I194" i="7"/>
  <c r="I176" i="7"/>
  <c r="I160" i="7"/>
  <c r="I141" i="7"/>
  <c r="I124" i="7"/>
  <c r="I104" i="7"/>
  <c r="I84" i="7"/>
  <c r="I64" i="7"/>
  <c r="I43" i="7"/>
  <c r="I19" i="7"/>
  <c r="I4" i="7"/>
  <c r="I252" i="7"/>
  <c r="I51" i="7"/>
  <c r="I229" i="7"/>
  <c r="I277" i="7"/>
  <c r="I41" i="7"/>
  <c r="I54" i="7"/>
  <c r="I123" i="7"/>
  <c r="L67" i="7"/>
  <c r="L22" i="7"/>
  <c r="L136" i="7"/>
  <c r="L243" i="7"/>
  <c r="L175" i="7"/>
  <c r="L241" i="7"/>
  <c r="L133" i="7"/>
  <c r="D104" i="8"/>
  <c r="L104" i="7"/>
  <c r="D184" i="8"/>
  <c r="L184" i="7"/>
  <c r="J258" i="7"/>
  <c r="J214" i="7"/>
  <c r="D16" i="8"/>
  <c r="L16" i="7"/>
  <c r="K240" i="7"/>
  <c r="D171" i="8"/>
  <c r="L171" i="7"/>
  <c r="D77" i="8"/>
  <c r="L77" i="7"/>
  <c r="J274" i="7"/>
  <c r="D199" i="8"/>
  <c r="L199" i="7"/>
  <c r="D179" i="8"/>
  <c r="L179" i="7"/>
  <c r="D165" i="8"/>
  <c r="L165" i="7"/>
  <c r="D146" i="8"/>
  <c r="L146" i="7"/>
  <c r="D12" i="8"/>
  <c r="L12" i="7"/>
  <c r="D89" i="8"/>
  <c r="L89" i="7"/>
  <c r="D35" i="8"/>
  <c r="L35" i="7"/>
  <c r="D198" i="8"/>
  <c r="L198" i="7"/>
  <c r="D275" i="8"/>
  <c r="L275" i="7"/>
  <c r="D260" i="8"/>
  <c r="L260" i="7"/>
  <c r="D230" i="8"/>
  <c r="L230" i="7"/>
  <c r="D164" i="8"/>
  <c r="L164" i="7"/>
  <c r="D69" i="8"/>
  <c r="L69" i="7"/>
  <c r="D46" i="8"/>
  <c r="L46" i="7"/>
  <c r="D7" i="8"/>
  <c r="L7" i="7"/>
  <c r="D102" i="8"/>
  <c r="L102" i="7"/>
  <c r="D209" i="8"/>
  <c r="L209" i="7"/>
  <c r="D153" i="8"/>
  <c r="L153" i="7"/>
  <c r="D72" i="8"/>
  <c r="L72" i="7"/>
  <c r="K4" i="7"/>
  <c r="K8" i="7"/>
  <c r="K181" i="7"/>
  <c r="K183" i="7"/>
  <c r="K290" i="7"/>
  <c r="K12" i="7"/>
  <c r="K55" i="7"/>
  <c r="K97" i="7"/>
  <c r="K89" i="7"/>
  <c r="K206" i="7"/>
  <c r="K45" i="7"/>
  <c r="K149" i="7"/>
  <c r="K281" i="7"/>
  <c r="K203" i="7"/>
  <c r="K35" i="7"/>
  <c r="K130" i="7"/>
  <c r="K112" i="7"/>
  <c r="K86" i="7"/>
  <c r="K184" i="7"/>
  <c r="K145" i="7"/>
  <c r="K28" i="7"/>
  <c r="K243" i="7"/>
  <c r="K38" i="7"/>
  <c r="K244" i="7"/>
  <c r="I288" i="7"/>
  <c r="I272" i="7"/>
  <c r="I257" i="7"/>
  <c r="I240" i="7"/>
  <c r="I226" i="7"/>
  <c r="I213" i="7"/>
  <c r="I191" i="7"/>
  <c r="I175" i="7"/>
  <c r="I159" i="7"/>
  <c r="I140" i="7"/>
  <c r="I122" i="7"/>
  <c r="I103" i="7"/>
  <c r="I63" i="7"/>
  <c r="I42" i="7"/>
  <c r="I18" i="7"/>
  <c r="L103" i="7"/>
  <c r="L70" i="7"/>
  <c r="L172" i="7"/>
  <c r="L268" i="7"/>
  <c r="L282" i="7"/>
  <c r="I3" i="7"/>
  <c r="L50" i="7"/>
  <c r="L145" i="7"/>
  <c r="D242" i="8"/>
  <c r="L242" i="7"/>
  <c r="D228" i="8"/>
  <c r="L228" i="7"/>
  <c r="D215" i="8"/>
  <c r="L215" i="7"/>
  <c r="D143" i="8"/>
  <c r="L143" i="7"/>
  <c r="D105" i="8"/>
  <c r="L105" i="7"/>
  <c r="D85" i="8"/>
  <c r="L85" i="7"/>
  <c r="D68" i="8"/>
  <c r="L68" i="7"/>
  <c r="D44" i="8"/>
  <c r="L44" i="7"/>
  <c r="D20" i="8"/>
  <c r="L20" i="7"/>
  <c r="D6" i="8"/>
  <c r="L6" i="7"/>
  <c r="D49" i="8"/>
  <c r="L49" i="7"/>
  <c r="D94" i="8"/>
  <c r="L94" i="7"/>
  <c r="D100" i="8"/>
  <c r="L100" i="7"/>
  <c r="D147" i="8"/>
  <c r="L147" i="7"/>
  <c r="D269" i="8"/>
  <c r="L269" i="7"/>
  <c r="K289" i="7"/>
  <c r="K286" i="7"/>
  <c r="K273" i="7"/>
  <c r="K270" i="7"/>
  <c r="K258" i="7"/>
  <c r="K255" i="7"/>
  <c r="K241" i="7"/>
  <c r="K238" i="7"/>
  <c r="K224" i="7"/>
  <c r="K214" i="7"/>
  <c r="K211" i="7"/>
  <c r="K194" i="7"/>
  <c r="K189" i="7"/>
  <c r="K176" i="7"/>
  <c r="K172" i="7"/>
  <c r="K160" i="7"/>
  <c r="K157" i="7"/>
  <c r="K146" i="7"/>
  <c r="K141" i="7"/>
  <c r="K138" i="7"/>
  <c r="K128" i="7"/>
  <c r="K124" i="7"/>
  <c r="K119" i="7"/>
  <c r="K108" i="7"/>
  <c r="K104" i="7"/>
  <c r="K88" i="7"/>
  <c r="K84" i="7"/>
  <c r="K70" i="7"/>
  <c r="K64" i="7"/>
  <c r="K58" i="7"/>
  <c r="K47" i="7"/>
  <c r="K37" i="7"/>
  <c r="K26" i="7"/>
  <c r="K19" i="7"/>
  <c r="J9" i="7"/>
  <c r="J4" i="7"/>
  <c r="J8" i="7"/>
  <c r="J181" i="7"/>
  <c r="J183" i="7"/>
  <c r="J290" i="7"/>
  <c r="J12" i="7"/>
  <c r="J55" i="7"/>
  <c r="J97" i="7"/>
  <c r="J89" i="7"/>
  <c r="J206" i="7"/>
  <c r="J45" i="7"/>
  <c r="J149" i="7"/>
  <c r="J281" i="7"/>
  <c r="J203" i="7"/>
  <c r="J35" i="7"/>
  <c r="J130" i="7"/>
  <c r="J112" i="7"/>
  <c r="J86" i="7"/>
  <c r="J184" i="7"/>
  <c r="J145" i="7"/>
  <c r="J28" i="7"/>
  <c r="J243" i="7"/>
  <c r="J38" i="7"/>
  <c r="J244" i="7"/>
  <c r="I8" i="7"/>
  <c r="I290" i="7"/>
  <c r="I97" i="7"/>
  <c r="I45" i="7"/>
  <c r="I203" i="7"/>
  <c r="I112" i="7"/>
  <c r="I145" i="7"/>
  <c r="I38" i="7"/>
  <c r="L127" i="7"/>
  <c r="L106" i="7"/>
  <c r="L280" i="7"/>
  <c r="L157" i="7"/>
  <c r="L176" i="7"/>
  <c r="L194" i="7"/>
  <c r="L181" i="7"/>
  <c r="D101" i="8"/>
  <c r="L101" i="7"/>
  <c r="D131" i="8"/>
  <c r="L131" i="7"/>
  <c r="D71" i="8"/>
  <c r="L71" i="7"/>
  <c r="K198" i="7"/>
  <c r="K7" i="7"/>
  <c r="K3" i="7"/>
  <c r="K284" i="7"/>
  <c r="K25" i="7"/>
  <c r="K252" i="7"/>
  <c r="K167" i="7"/>
  <c r="K74" i="7"/>
  <c r="K209" i="7"/>
  <c r="K51" i="7"/>
  <c r="K133" i="7"/>
  <c r="K193" i="7"/>
  <c r="K229" i="7"/>
  <c r="K66" i="7"/>
  <c r="K5" i="7"/>
  <c r="K277" i="7"/>
  <c r="K150" i="7"/>
  <c r="K114" i="7"/>
  <c r="K153" i="7"/>
  <c r="K41" i="7"/>
  <c r="K107" i="7"/>
  <c r="K27" i="7"/>
  <c r="K50" i="7"/>
  <c r="K54" i="7"/>
  <c r="K283" i="7"/>
  <c r="K83" i="7"/>
  <c r="K125" i="7"/>
  <c r="K123" i="7"/>
  <c r="K59" i="7"/>
  <c r="K254" i="7"/>
  <c r="K72" i="7"/>
  <c r="I282" i="7"/>
  <c r="I265" i="7"/>
  <c r="I251" i="7"/>
  <c r="I235" i="7"/>
  <c r="I222" i="7"/>
  <c r="I205" i="7"/>
  <c r="I186" i="7"/>
  <c r="I170" i="7"/>
  <c r="I155" i="7"/>
  <c r="I135" i="7"/>
  <c r="I117" i="7"/>
  <c r="I95" i="7"/>
  <c r="I78" i="7"/>
  <c r="I56" i="7"/>
  <c r="I33" i="7"/>
  <c r="I111" i="7"/>
  <c r="I266" i="7"/>
  <c r="I267" i="7"/>
  <c r="I113" i="7"/>
  <c r="I116" i="7"/>
  <c r="I40" i="7"/>
  <c r="I236" i="7"/>
  <c r="I142" i="7"/>
  <c r="L267" i="7"/>
  <c r="L32" i="7"/>
  <c r="L93" i="7"/>
  <c r="L13" i="7"/>
  <c r="K168" i="7"/>
  <c r="K164" i="7"/>
  <c r="K159" i="7"/>
  <c r="K156" i="7"/>
  <c r="K152" i="7"/>
  <c r="K144" i="7"/>
  <c r="K140" i="7"/>
  <c r="K136" i="7"/>
  <c r="K132" i="7"/>
  <c r="K127" i="7"/>
  <c r="K122" i="7"/>
  <c r="K118" i="7"/>
  <c r="K103" i="7"/>
  <c r="K96" i="7"/>
  <c r="K92" i="7"/>
  <c r="K79" i="7"/>
  <c r="K75" i="7"/>
  <c r="K69" i="7"/>
  <c r="K63" i="7"/>
  <c r="K57" i="7"/>
  <c r="K46" i="7"/>
  <c r="K42" i="7"/>
  <c r="K36" i="7"/>
  <c r="K31" i="7"/>
  <c r="K24" i="7"/>
  <c r="K18" i="7"/>
  <c r="J11" i="7"/>
  <c r="J7" i="7"/>
  <c r="J3" i="7"/>
  <c r="J284" i="7"/>
  <c r="J25" i="7"/>
  <c r="J102" i="7"/>
  <c r="J252" i="7"/>
  <c r="J167" i="7"/>
  <c r="J74" i="7"/>
  <c r="J209" i="7"/>
  <c r="J51" i="7"/>
  <c r="J133" i="7"/>
  <c r="J193" i="7"/>
  <c r="J90" i="7"/>
  <c r="J229" i="7"/>
  <c r="J66" i="7"/>
  <c r="J195" i="7"/>
  <c r="J5" i="7"/>
  <c r="J277" i="7"/>
  <c r="J150" i="7"/>
  <c r="J114" i="7"/>
  <c r="J153" i="7"/>
  <c r="J41" i="7"/>
  <c r="J107" i="7"/>
  <c r="J27" i="7"/>
  <c r="J50" i="7"/>
  <c r="J54" i="7"/>
  <c r="J283" i="7"/>
  <c r="J83" i="7"/>
  <c r="J125" i="7"/>
  <c r="J123" i="7"/>
  <c r="J59" i="7"/>
  <c r="J254" i="7"/>
  <c r="J72" i="7"/>
  <c r="I280" i="7"/>
  <c r="I264" i="7"/>
  <c r="I250" i="7"/>
  <c r="I234" i="7"/>
  <c r="I221" i="7"/>
  <c r="I204" i="7"/>
  <c r="I185" i="7"/>
  <c r="Q169" i="7"/>
  <c r="X169" i="7" s="1"/>
  <c r="Z169" i="7" s="1"/>
  <c r="I169" i="7"/>
  <c r="I154" i="7"/>
  <c r="I134" i="7"/>
  <c r="I115" i="7"/>
  <c r="I93" i="7"/>
  <c r="I76" i="7"/>
  <c r="I53" i="7"/>
  <c r="I32" i="7"/>
  <c r="I13" i="7"/>
  <c r="I25" i="7"/>
  <c r="I74" i="7"/>
  <c r="I193" i="7"/>
  <c r="I195" i="7"/>
  <c r="I114" i="7"/>
  <c r="I27" i="7"/>
  <c r="I83" i="7"/>
  <c r="I254" i="7"/>
  <c r="L190" i="7"/>
  <c r="J191" i="7"/>
  <c r="J187" i="7"/>
  <c r="J182" i="7"/>
  <c r="J178" i="7"/>
  <c r="J175" i="7"/>
  <c r="J171" i="7"/>
  <c r="J168" i="7"/>
  <c r="J164" i="7"/>
  <c r="J159" i="7"/>
  <c r="J156" i="7"/>
  <c r="J152" i="7"/>
  <c r="J144" i="7"/>
  <c r="J140" i="7"/>
  <c r="J136" i="7"/>
  <c r="J132" i="7"/>
  <c r="J127" i="7"/>
  <c r="J122" i="7"/>
  <c r="J118" i="7"/>
  <c r="J110" i="7"/>
  <c r="J106" i="7"/>
  <c r="J103" i="7"/>
  <c r="J96" i="7"/>
  <c r="J92" i="7"/>
  <c r="J87" i="7"/>
  <c r="J79" i="7"/>
  <c r="J75" i="7"/>
  <c r="J69" i="7"/>
  <c r="J63" i="7"/>
  <c r="J57" i="7"/>
  <c r="J52" i="7"/>
  <c r="J46" i="7"/>
  <c r="J42" i="7"/>
  <c r="J36" i="7"/>
  <c r="J31" i="7"/>
  <c r="J24" i="7"/>
  <c r="J18" i="7"/>
  <c r="M49" i="7"/>
  <c r="M61" i="7"/>
  <c r="M188" i="7"/>
  <c r="M207" i="7"/>
  <c r="M94" i="7"/>
  <c r="M131" i="7"/>
  <c r="M121" i="7"/>
  <c r="M217" i="7"/>
  <c r="M100" i="7"/>
  <c r="M137" i="7"/>
  <c r="M161" i="7"/>
  <c r="M22" i="7"/>
  <c r="M201" i="7"/>
  <c r="M174" i="7"/>
  <c r="M21" i="7"/>
  <c r="M148" i="7"/>
  <c r="M30" i="7"/>
  <c r="M77" i="7"/>
  <c r="M71" i="7"/>
  <c r="M23" i="7"/>
  <c r="M163" i="7"/>
  <c r="M249" i="7"/>
  <c r="M65" i="7"/>
  <c r="M60" i="7"/>
  <c r="M269" i="7"/>
  <c r="I279" i="7"/>
  <c r="I263" i="7"/>
  <c r="I248" i="7"/>
  <c r="I233" i="7"/>
  <c r="I220" i="7"/>
  <c r="I202" i="7"/>
  <c r="I182" i="7"/>
  <c r="I168" i="7"/>
  <c r="I152" i="7"/>
  <c r="I132" i="7"/>
  <c r="I110" i="7"/>
  <c r="I92" i="7"/>
  <c r="I75" i="7"/>
  <c r="I52" i="7"/>
  <c r="I31" i="7"/>
  <c r="I11" i="7"/>
  <c r="I192" i="7"/>
  <c r="I207" i="7"/>
  <c r="I217" i="7"/>
  <c r="I22" i="7"/>
  <c r="I174" i="7"/>
  <c r="I77" i="7"/>
  <c r="I163" i="7"/>
  <c r="I60" i="7"/>
  <c r="L287" i="7"/>
  <c r="L291" i="7"/>
  <c r="L17" i="7"/>
  <c r="M271" i="7"/>
  <c r="M247" i="7"/>
  <c r="M242" i="7"/>
  <c r="M225" i="7"/>
  <c r="M212" i="7"/>
  <c r="M158" i="7"/>
  <c r="M91" i="7"/>
  <c r="M85" i="7"/>
  <c r="M68" i="7"/>
  <c r="M48" i="7"/>
  <c r="M33" i="7"/>
  <c r="M20" i="7"/>
  <c r="I278" i="7"/>
  <c r="I262" i="7"/>
  <c r="I247" i="7"/>
  <c r="I232" i="7"/>
  <c r="I219" i="7"/>
  <c r="I200" i="7"/>
  <c r="I180" i="7"/>
  <c r="I166" i="7"/>
  <c r="I151" i="7"/>
  <c r="I129" i="7"/>
  <c r="I91" i="7"/>
  <c r="I73" i="7"/>
  <c r="I48" i="7"/>
  <c r="I29" i="7"/>
  <c r="I10" i="7"/>
  <c r="I181" i="7"/>
  <c r="I12" i="7"/>
  <c r="I89" i="7"/>
  <c r="I149" i="7"/>
  <c r="I35" i="7"/>
  <c r="I86" i="7"/>
  <c r="I28" i="7"/>
  <c r="I244" i="7"/>
  <c r="L271" i="7"/>
  <c r="L148" i="7"/>
  <c r="L61" i="7"/>
  <c r="D236" i="8"/>
  <c r="L236" i="7"/>
  <c r="K10" i="7"/>
  <c r="K99" i="7"/>
  <c r="K192" i="7"/>
  <c r="K49" i="7"/>
  <c r="K61" i="7"/>
  <c r="K188" i="7"/>
  <c r="K207" i="7"/>
  <c r="K94" i="7"/>
  <c r="K131" i="7"/>
  <c r="K121" i="7"/>
  <c r="K217" i="7"/>
  <c r="K137" i="7"/>
  <c r="K161" i="7"/>
  <c r="K22" i="7"/>
  <c r="K147" i="7"/>
  <c r="K291" i="7"/>
  <c r="K201" i="7"/>
  <c r="K174" i="7"/>
  <c r="K21" i="7"/>
  <c r="K148" i="7"/>
  <c r="K30" i="7"/>
  <c r="K77" i="7"/>
  <c r="K210" i="7"/>
  <c r="K71" i="7"/>
  <c r="K23" i="7"/>
  <c r="K163" i="7"/>
  <c r="K249" i="7"/>
  <c r="K65" i="7"/>
  <c r="K60" i="7"/>
  <c r="K269" i="7"/>
  <c r="I276" i="7"/>
  <c r="I261" i="7"/>
  <c r="I246" i="7"/>
  <c r="I231" i="7"/>
  <c r="I218" i="7"/>
  <c r="I199" i="7"/>
  <c r="I179" i="7"/>
  <c r="I165" i="7"/>
  <c r="I146" i="7"/>
  <c r="I128" i="7"/>
  <c r="I108" i="7"/>
  <c r="I88" i="7"/>
  <c r="I70" i="7"/>
  <c r="I47" i="7"/>
  <c r="I26" i="7"/>
  <c r="I9" i="7"/>
  <c r="I102" i="7"/>
  <c r="I209" i="7"/>
  <c r="I90" i="7"/>
  <c r="I5" i="7"/>
  <c r="I153" i="7"/>
  <c r="I50" i="7"/>
  <c r="I125" i="7"/>
  <c r="I72" i="7"/>
  <c r="L266" i="7"/>
  <c r="L116" i="7"/>
  <c r="K143" i="7"/>
  <c r="K135" i="7"/>
  <c r="K129" i="7"/>
  <c r="K105" i="7"/>
  <c r="K95" i="7"/>
  <c r="K91" i="7"/>
  <c r="K85" i="7"/>
  <c r="K73" i="7"/>
  <c r="K68" i="7"/>
  <c r="K56" i="7"/>
  <c r="K48" i="7"/>
  <c r="K44" i="7"/>
  <c r="K39" i="7"/>
  <c r="K29" i="7"/>
  <c r="K20" i="7"/>
  <c r="K17" i="7"/>
  <c r="J10" i="7"/>
  <c r="J6" i="7"/>
  <c r="J99" i="7"/>
  <c r="J67" i="7"/>
  <c r="J192" i="7"/>
  <c r="J49" i="7"/>
  <c r="J61" i="7"/>
  <c r="J188" i="7"/>
  <c r="J207" i="7"/>
  <c r="J94" i="7"/>
  <c r="J131" i="7"/>
  <c r="J121" i="7"/>
  <c r="J217" i="7"/>
  <c r="J100" i="7"/>
  <c r="J137" i="7"/>
  <c r="J161" i="7"/>
  <c r="J22" i="7"/>
  <c r="J147" i="7"/>
  <c r="J291" i="7"/>
  <c r="J201" i="7"/>
  <c r="J174" i="7"/>
  <c r="J21" i="7"/>
  <c r="J148" i="7"/>
  <c r="J30" i="7"/>
  <c r="J77" i="7"/>
  <c r="J210" i="7"/>
  <c r="J71" i="7"/>
  <c r="J23" i="7"/>
  <c r="J163" i="7"/>
  <c r="J34" i="7"/>
  <c r="J249" i="7"/>
  <c r="J65" i="7"/>
  <c r="J60" i="7"/>
  <c r="J269" i="7"/>
  <c r="I275" i="7"/>
  <c r="I260" i="7"/>
  <c r="I245" i="7"/>
  <c r="I230" i="7"/>
  <c r="I216" i="7"/>
  <c r="I197" i="7"/>
  <c r="I178" i="7"/>
  <c r="I164" i="7"/>
  <c r="I144" i="7"/>
  <c r="I127" i="7"/>
  <c r="I106" i="7"/>
  <c r="I87" i="7"/>
  <c r="I69" i="7"/>
  <c r="I46" i="7"/>
  <c r="I24" i="7"/>
  <c r="I7" i="7"/>
  <c r="I49" i="7"/>
  <c r="I94" i="7"/>
  <c r="I100" i="7"/>
  <c r="I147" i="7"/>
  <c r="I21" i="7"/>
  <c r="I210" i="7"/>
  <c r="I34" i="7"/>
  <c r="I269" i="7"/>
  <c r="L249" i="7"/>
  <c r="L113" i="7"/>
  <c r="AA81" i="7"/>
  <c r="AE81" i="7" s="1"/>
  <c r="F14" i="8"/>
  <c r="Y14" i="7"/>
  <c r="AA14" i="7"/>
  <c r="AE14" i="7" s="1"/>
  <c r="Z14" i="7"/>
  <c r="G11" i="8"/>
  <c r="G6" i="8"/>
  <c r="G8" i="8"/>
  <c r="G25" i="8"/>
  <c r="G49" i="8"/>
  <c r="G290" i="8"/>
  <c r="G74" i="8"/>
  <c r="G94" i="8"/>
  <c r="G97" i="8"/>
  <c r="G193" i="8"/>
  <c r="G100" i="8"/>
  <c r="G45" i="8"/>
  <c r="G195" i="8"/>
  <c r="G147" i="8"/>
  <c r="G203" i="8"/>
  <c r="G114" i="8"/>
  <c r="G21" i="8"/>
  <c r="G112" i="8"/>
  <c r="G27" i="8"/>
  <c r="G210" i="8"/>
  <c r="G145" i="8"/>
  <c r="G83" i="8"/>
  <c r="G34" i="8"/>
  <c r="G38" i="8"/>
  <c r="G254" i="8"/>
  <c r="G269" i="8"/>
  <c r="G292" i="8"/>
  <c r="G286" i="8"/>
  <c r="G279" i="8"/>
  <c r="G274" i="8"/>
  <c r="G270" i="8"/>
  <c r="G263" i="8"/>
  <c r="G259" i="8"/>
  <c r="G255" i="8"/>
  <c r="G248" i="8"/>
  <c r="G242" i="8"/>
  <c r="G238" i="8"/>
  <c r="G233" i="8"/>
  <c r="G228" i="8"/>
  <c r="G224" i="8"/>
  <c r="G215" i="8"/>
  <c r="G211" i="8"/>
  <c r="G202" i="8"/>
  <c r="G196" i="8"/>
  <c r="G189" i="8"/>
  <c r="G182" i="8"/>
  <c r="G177" i="8"/>
  <c r="G172" i="8"/>
  <c r="G168" i="8"/>
  <c r="G162" i="8"/>
  <c r="G157" i="8"/>
  <c r="G152" i="8"/>
  <c r="G143" i="8"/>
  <c r="G138" i="8"/>
  <c r="G132" i="8"/>
  <c r="G126" i="8"/>
  <c r="G119" i="8"/>
  <c r="G110" i="8"/>
  <c r="G105" i="8"/>
  <c r="G98" i="8"/>
  <c r="G92" i="8"/>
  <c r="G85" i="8"/>
  <c r="G80" i="8"/>
  <c r="G75" i="8"/>
  <c r="G68" i="8"/>
  <c r="G58" i="8"/>
  <c r="G52" i="8"/>
  <c r="G44" i="8"/>
  <c r="G37" i="8"/>
  <c r="G31" i="8"/>
  <c r="G20" i="8"/>
  <c r="G16" i="8"/>
  <c r="Q139" i="7"/>
  <c r="X139" i="7" s="1"/>
  <c r="G10" i="8"/>
  <c r="G4" i="8"/>
  <c r="G284" i="8"/>
  <c r="G192" i="8"/>
  <c r="G183" i="8"/>
  <c r="G167" i="8"/>
  <c r="G207" i="8"/>
  <c r="G55" i="8"/>
  <c r="G133" i="8"/>
  <c r="G217" i="8"/>
  <c r="G206" i="8"/>
  <c r="G66" i="8"/>
  <c r="G281" i="8"/>
  <c r="G150" i="8"/>
  <c r="G174" i="8"/>
  <c r="G130" i="8"/>
  <c r="G107" i="8"/>
  <c r="G77" i="8"/>
  <c r="G184" i="8"/>
  <c r="G283" i="8"/>
  <c r="G163" i="8"/>
  <c r="G243" i="8"/>
  <c r="G59" i="8"/>
  <c r="G60" i="8"/>
  <c r="G289" i="8"/>
  <c r="G285" i="8"/>
  <c r="G268" i="8"/>
  <c r="G253" i="8"/>
  <c r="G247" i="8"/>
  <c r="G237" i="8"/>
  <c r="G232" i="8"/>
  <c r="G223" i="8"/>
  <c r="G219" i="8"/>
  <c r="G214" i="8"/>
  <c r="G208" i="8"/>
  <c r="G200" i="8"/>
  <c r="G194" i="8"/>
  <c r="G187" i="8"/>
  <c r="G180" i="8"/>
  <c r="G176" i="8"/>
  <c r="G171" i="8"/>
  <c r="G166" i="8"/>
  <c r="G160" i="8"/>
  <c r="G156" i="8"/>
  <c r="G151" i="8"/>
  <c r="G141" i="8"/>
  <c r="G136" i="8"/>
  <c r="G129" i="8"/>
  <c r="G124" i="8"/>
  <c r="G118" i="8"/>
  <c r="G109" i="8"/>
  <c r="G104" i="8"/>
  <c r="G96" i="8"/>
  <c r="G91" i="8"/>
  <c r="G84" i="8"/>
  <c r="G79" i="8"/>
  <c r="G73" i="8"/>
  <c r="G64" i="8"/>
  <c r="G57" i="8"/>
  <c r="G48" i="8"/>
  <c r="G43" i="8"/>
  <c r="G36" i="8"/>
  <c r="G29" i="8"/>
  <c r="G19" i="8"/>
  <c r="G15" i="8"/>
  <c r="G14" i="8"/>
  <c r="G9" i="8"/>
  <c r="G3" i="8"/>
  <c r="G67" i="8"/>
  <c r="G181" i="8"/>
  <c r="G252" i="8"/>
  <c r="G188" i="8"/>
  <c r="G12" i="8"/>
  <c r="G51" i="8"/>
  <c r="G121" i="8"/>
  <c r="G89" i="8"/>
  <c r="G229" i="8"/>
  <c r="G161" i="8"/>
  <c r="G149" i="8"/>
  <c r="G277" i="8"/>
  <c r="G201" i="8"/>
  <c r="G35" i="8"/>
  <c r="G41" i="8"/>
  <c r="G30" i="8"/>
  <c r="G86" i="8"/>
  <c r="G54" i="8"/>
  <c r="G23" i="8"/>
  <c r="G28" i="8"/>
  <c r="G123" i="8"/>
  <c r="G65" i="8"/>
  <c r="G244" i="8"/>
  <c r="G276" i="8"/>
  <c r="G272" i="8"/>
  <c r="G265" i="8"/>
  <c r="G261" i="8"/>
  <c r="G257" i="8"/>
  <c r="G251" i="8"/>
  <c r="G246" i="8"/>
  <c r="G240" i="8"/>
  <c r="G235" i="8"/>
  <c r="G231" i="8"/>
  <c r="G226" i="8"/>
  <c r="G222" i="8"/>
  <c r="G218" i="8"/>
  <c r="G213" i="8"/>
  <c r="G205" i="8"/>
  <c r="G199" i="8"/>
  <c r="G191" i="8"/>
  <c r="G186" i="8"/>
  <c r="G179" i="8"/>
  <c r="G175" i="8"/>
  <c r="G170" i="8"/>
  <c r="G165" i="8"/>
  <c r="G159" i="8"/>
  <c r="G155" i="8"/>
  <c r="G146" i="8"/>
  <c r="G140" i="8"/>
  <c r="G135" i="8"/>
  <c r="G128" i="8"/>
  <c r="G122" i="8"/>
  <c r="G117" i="8"/>
  <c r="G108" i="8"/>
  <c r="G103" i="8"/>
  <c r="G95" i="8"/>
  <c r="G88" i="8"/>
  <c r="G82" i="8"/>
  <c r="G78" i="8"/>
  <c r="G70" i="8"/>
  <c r="G63" i="8"/>
  <c r="G56" i="8"/>
  <c r="G47" i="8"/>
  <c r="G42" i="8"/>
  <c r="G33" i="8"/>
  <c r="G26" i="8"/>
  <c r="G18" i="8"/>
  <c r="G13" i="8"/>
  <c r="G7" i="8"/>
  <c r="G99" i="8"/>
  <c r="G111" i="8"/>
  <c r="G102" i="8"/>
  <c r="G61" i="8"/>
  <c r="G266" i="8"/>
  <c r="G209" i="8"/>
  <c r="G131" i="8"/>
  <c r="G267" i="8"/>
  <c r="G90" i="8"/>
  <c r="G137" i="8"/>
  <c r="G113" i="8"/>
  <c r="G5" i="8"/>
  <c r="G291" i="8"/>
  <c r="G116" i="8"/>
  <c r="G153" i="8"/>
  <c r="G148" i="8"/>
  <c r="G40" i="8"/>
  <c r="G50" i="8"/>
  <c r="G71" i="8"/>
  <c r="G236" i="8"/>
  <c r="G125" i="8"/>
  <c r="G249" i="8"/>
  <c r="G142" i="8"/>
  <c r="G72" i="8"/>
  <c r="G280" i="8"/>
  <c r="G271" i="8"/>
  <c r="G264" i="8"/>
  <c r="G260" i="8"/>
  <c r="G250" i="8"/>
  <c r="G245" i="8"/>
  <c r="G234" i="8"/>
  <c r="G230" i="8"/>
  <c r="G221" i="8"/>
  <c r="G216" i="8"/>
  <c r="G212" i="8"/>
  <c r="G204" i="8"/>
  <c r="G197" i="8"/>
  <c r="G190" i="8"/>
  <c r="G185" i="8"/>
  <c r="G178" i="8"/>
  <c r="G173" i="8"/>
  <c r="G169" i="8"/>
  <c r="G164" i="8"/>
  <c r="G158" i="8"/>
  <c r="G154" i="8"/>
  <c r="G144" i="8"/>
  <c r="G139" i="8"/>
  <c r="G134" i="8"/>
  <c r="G127" i="8"/>
  <c r="G120" i="8"/>
  <c r="G115" i="8"/>
  <c r="G106" i="8"/>
  <c r="G101" i="8"/>
  <c r="G93" i="8"/>
  <c r="G87" i="8"/>
  <c r="G81" i="8"/>
  <c r="G76" i="8"/>
  <c r="G69" i="8"/>
  <c r="G62" i="8"/>
  <c r="G53" i="8"/>
  <c r="G46" i="8"/>
  <c r="G39" i="8"/>
  <c r="G32" i="8"/>
  <c r="G24" i="8"/>
  <c r="G17" i="8"/>
  <c r="G278" i="8"/>
  <c r="G22" i="8"/>
  <c r="G262" i="8"/>
  <c r="G198" i="8"/>
  <c r="G275" i="8"/>
  <c r="G227" i="8"/>
  <c r="G258" i="8"/>
  <c r="G273" i="8"/>
  <c r="G241" i="8"/>
  <c r="G225" i="8"/>
  <c r="G288" i="8"/>
  <c r="G256" i="8"/>
  <c r="G287" i="8"/>
  <c r="G239" i="8"/>
  <c r="G220" i="8"/>
  <c r="G282" i="8"/>
  <c r="F301" i="7"/>
  <c r="D92" i="8"/>
  <c r="D283" i="8"/>
  <c r="D250" i="8"/>
  <c r="D42" i="8"/>
  <c r="D234" i="8"/>
  <c r="D239" i="8"/>
  <c r="D95" i="8"/>
  <c r="D286" i="8"/>
  <c r="D158" i="8"/>
  <c r="D125" i="8"/>
  <c r="D203" i="8"/>
  <c r="D27" i="8"/>
  <c r="D74" i="8"/>
  <c r="D248" i="8"/>
  <c r="D152" i="8"/>
  <c r="D120" i="8"/>
  <c r="D40" i="8"/>
  <c r="D24" i="8"/>
  <c r="D8" i="8"/>
  <c r="D263" i="8"/>
  <c r="D134" i="8"/>
  <c r="D212" i="8"/>
  <c r="D196" i="8"/>
  <c r="D257" i="8"/>
  <c r="D161" i="8"/>
  <c r="D256" i="8"/>
  <c r="D240" i="8"/>
  <c r="P138" i="5"/>
  <c r="P18" i="5"/>
  <c r="Q82" i="7"/>
  <c r="X82" i="7" s="1"/>
  <c r="G301" i="7"/>
  <c r="E301" i="7"/>
  <c r="C301" i="7"/>
  <c r="H301" i="7"/>
  <c r="Q126" i="7"/>
  <c r="X126" i="7" s="1"/>
  <c r="B7" i="4" a="1"/>
  <c r="B7" i="4" s="1"/>
  <c r="B8" i="4" s="1"/>
  <c r="B40" i="4" s="1"/>
  <c r="C8" i="4"/>
  <c r="C40" i="4" s="1"/>
  <c r="D8" i="4"/>
  <c r="E8" i="4"/>
  <c r="E40" i="4" s="1"/>
  <c r="F8" i="4"/>
  <c r="F40" i="4" s="1"/>
  <c r="G8" i="4"/>
  <c r="G40" i="4" s="1"/>
  <c r="H8" i="4"/>
  <c r="H40" i="4" s="1"/>
  <c r="I8" i="4"/>
  <c r="I40" i="4" s="1"/>
  <c r="J8" i="4"/>
  <c r="J40" i="4" s="1"/>
  <c r="K8" i="4"/>
  <c r="K40" i="4" s="1"/>
  <c r="L8" i="4"/>
  <c r="L40" i="4" s="1"/>
  <c r="C6" i="4"/>
  <c r="D6" i="4"/>
  <c r="D38" i="4" s="1"/>
  <c r="E6" i="4"/>
  <c r="F6" i="4"/>
  <c r="G6" i="4"/>
  <c r="G38" i="4" s="1"/>
  <c r="H6" i="4"/>
  <c r="H38" i="4" s="1"/>
  <c r="I6" i="4"/>
  <c r="I38" i="4" s="1"/>
  <c r="J6" i="4"/>
  <c r="J38" i="4" s="1"/>
  <c r="K6" i="4"/>
  <c r="K38" i="4" s="1"/>
  <c r="L6" i="4"/>
  <c r="C38" i="4"/>
  <c r="L38" i="4"/>
  <c r="B6" i="4"/>
  <c r="D40" i="4"/>
  <c r="G39" i="4"/>
  <c r="F38" i="4"/>
  <c r="E38" i="4"/>
  <c r="B38" i="4"/>
  <c r="F63" i="3"/>
  <c r="G48" i="3"/>
  <c r="G47" i="3"/>
  <c r="G46" i="3"/>
  <c r="G45" i="3"/>
  <c r="G44" i="3"/>
  <c r="G43" i="3"/>
  <c r="G42" i="3"/>
  <c r="G41" i="3"/>
  <c r="G40" i="3"/>
  <c r="G39" i="3"/>
  <c r="G38" i="3"/>
  <c r="F48" i="3"/>
  <c r="F47" i="3"/>
  <c r="F46" i="3"/>
  <c r="F45" i="3"/>
  <c r="F44" i="3"/>
  <c r="F43" i="3"/>
  <c r="F42" i="3"/>
  <c r="F41" i="3"/>
  <c r="F40" i="3"/>
  <c r="F39" i="3"/>
  <c r="F38" i="3"/>
  <c r="E48" i="3"/>
  <c r="E47" i="3"/>
  <c r="E46" i="3"/>
  <c r="E45" i="3"/>
  <c r="E44" i="3"/>
  <c r="E43" i="3"/>
  <c r="E42" i="3"/>
  <c r="E41" i="3"/>
  <c r="E40" i="3"/>
  <c r="E39" i="3"/>
  <c r="E38" i="3"/>
  <c r="J38" i="3" s="1"/>
  <c r="D48" i="3"/>
  <c r="D47" i="3"/>
  <c r="D46" i="3"/>
  <c r="D45" i="3"/>
  <c r="D44" i="3"/>
  <c r="D43" i="3"/>
  <c r="D42" i="3"/>
  <c r="D41" i="3"/>
  <c r="D40" i="3"/>
  <c r="D39" i="3"/>
  <c r="Y81" i="7" l="1"/>
  <c r="F81" i="8"/>
  <c r="AA169" i="7"/>
  <c r="AE169" i="7" s="1"/>
  <c r="F169" i="8"/>
  <c r="Y169" i="7"/>
  <c r="Y126" i="7"/>
  <c r="F126" i="8"/>
  <c r="Z126" i="7"/>
  <c r="AA126" i="7"/>
  <c r="AE126" i="7" s="1"/>
  <c r="F139" i="8"/>
  <c r="AA139" i="7"/>
  <c r="AE139" i="7" s="1"/>
  <c r="Y139" i="7"/>
  <c r="Z139" i="7"/>
  <c r="F82" i="8"/>
  <c r="Z82" i="7"/>
  <c r="AA82" i="7"/>
  <c r="AE82" i="7" s="1"/>
  <c r="Y82" i="7"/>
  <c r="E302" i="7"/>
  <c r="F302" i="7"/>
  <c r="Q227" i="7"/>
  <c r="X227" i="7" s="1"/>
  <c r="Q109" i="7"/>
  <c r="X109" i="7" s="1"/>
  <c r="H302" i="7"/>
  <c r="G302" i="7"/>
  <c r="H39" i="4"/>
  <c r="F39" i="4"/>
  <c r="I39" i="4"/>
  <c r="J39" i="4"/>
  <c r="K39" i="4"/>
  <c r="L39" i="4"/>
  <c r="C39" i="4"/>
  <c r="D39" i="4"/>
  <c r="E39" i="4"/>
  <c r="C61" i="3"/>
  <c r="C60" i="3"/>
  <c r="C59" i="3"/>
  <c r="C58" i="3"/>
  <c r="C57" i="3"/>
  <c r="C56" i="3"/>
  <c r="C55" i="3"/>
  <c r="C54" i="3"/>
  <c r="J48" i="3"/>
  <c r="J47" i="3"/>
  <c r="J46" i="3"/>
  <c r="J45" i="3"/>
  <c r="J44" i="3"/>
  <c r="J43" i="3"/>
  <c r="J42" i="3"/>
  <c r="J41" i="3"/>
  <c r="J40" i="3"/>
  <c r="J39" i="3"/>
  <c r="F31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O7" i="3"/>
  <c r="O6" i="3"/>
  <c r="AB169" i="7" l="1"/>
  <c r="AB3" i="7"/>
  <c r="AC81" i="7"/>
  <c r="AC14" i="7"/>
  <c r="AC169" i="7"/>
  <c r="AB82" i="7"/>
  <c r="AB126" i="7"/>
  <c r="AC82" i="7"/>
  <c r="AB14" i="7"/>
  <c r="AC139" i="7"/>
  <c r="AB139" i="7"/>
  <c r="AB81" i="7"/>
  <c r="AC126" i="7"/>
  <c r="F109" i="8"/>
  <c r="Z109" i="7"/>
  <c r="AC109" i="7" s="1"/>
  <c r="Y109" i="7"/>
  <c r="AB109" i="7" s="1"/>
  <c r="AA109" i="7"/>
  <c r="AE109" i="7" s="1"/>
  <c r="F227" i="8"/>
  <c r="AA227" i="7"/>
  <c r="AE227" i="7" s="1"/>
  <c r="Y227" i="7"/>
  <c r="AB227" i="7" s="1"/>
  <c r="Z227" i="7"/>
  <c r="AC227" i="7" s="1"/>
  <c r="M31" i="3"/>
  <c r="L31" i="3"/>
  <c r="K31" i="3"/>
  <c r="N31" i="3"/>
  <c r="H31" i="3"/>
  <c r="I31" i="3"/>
  <c r="J31" i="3"/>
  <c r="E31" i="3"/>
  <c r="J49" i="3"/>
  <c r="L44" i="3" l="1"/>
  <c r="L38" i="3"/>
  <c r="M49" i="3"/>
  <c r="L41" i="3"/>
  <c r="L47" i="3"/>
  <c r="L43" i="3"/>
  <c r="L48" i="3"/>
  <c r="L40" i="3"/>
  <c r="L42" i="3"/>
  <c r="L39" i="3"/>
  <c r="L46" i="3"/>
  <c r="L45" i="3"/>
  <c r="B4" i="4" l="1" a="1"/>
  <c r="L49" i="3"/>
  <c r="B4" i="4" l="1"/>
  <c r="N15" i="5" s="1"/>
  <c r="B15" i="4"/>
  <c r="E12" i="4" s="1"/>
  <c r="N4" i="5"/>
  <c r="N30" i="5"/>
  <c r="N44" i="5"/>
  <c r="N58" i="5"/>
  <c r="N71" i="5"/>
  <c r="N83" i="5"/>
  <c r="N131" i="5"/>
  <c r="N155" i="5"/>
  <c r="N227" i="5"/>
  <c r="N239" i="5"/>
  <c r="N251" i="5"/>
  <c r="N31" i="5"/>
  <c r="N59" i="5"/>
  <c r="N132" i="5"/>
  <c r="N144" i="5"/>
  <c r="N156" i="5"/>
  <c r="N168" i="5"/>
  <c r="N180" i="5"/>
  <c r="N228" i="5"/>
  <c r="N252" i="5"/>
  <c r="N74" i="5"/>
  <c r="N18" i="5"/>
  <c r="N32" i="5"/>
  <c r="N46" i="5"/>
  <c r="N60" i="5"/>
  <c r="N73" i="5"/>
  <c r="N85" i="5"/>
  <c r="N157" i="5"/>
  <c r="N181" i="5"/>
  <c r="N205" i="5"/>
  <c r="N217" i="5"/>
  <c r="N229" i="5"/>
  <c r="N241" i="5"/>
  <c r="N253" i="5"/>
  <c r="N277" i="5"/>
  <c r="N266" i="5"/>
  <c r="N5" i="5"/>
  <c r="N33" i="5"/>
  <c r="N98" i="5"/>
  <c r="N110" i="5"/>
  <c r="N122" i="5"/>
  <c r="N146" i="5"/>
  <c r="N158" i="5"/>
  <c r="N170" i="5"/>
  <c r="N218" i="5"/>
  <c r="N254" i="5"/>
  <c r="N7" i="5"/>
  <c r="N35" i="5"/>
  <c r="N64" i="5"/>
  <c r="N76" i="5"/>
  <c r="N88" i="5"/>
  <c r="N100" i="5"/>
  <c r="N112" i="5"/>
  <c r="N160" i="5"/>
  <c r="N184" i="5"/>
  <c r="N208" i="5"/>
  <c r="N220" i="5"/>
  <c r="N232" i="5"/>
  <c r="N244" i="5"/>
  <c r="N256" i="5"/>
  <c r="N268" i="5"/>
  <c r="N280" i="5"/>
  <c r="N25" i="5"/>
  <c r="N80" i="5"/>
  <c r="N104" i="5"/>
  <c r="N116" i="5"/>
  <c r="N128" i="5"/>
  <c r="N140" i="5"/>
  <c r="N152" i="5"/>
  <c r="N176" i="5"/>
  <c r="N188" i="5"/>
  <c r="N200" i="5"/>
  <c r="N212" i="5"/>
  <c r="N224" i="5"/>
  <c r="N272" i="5"/>
  <c r="N26" i="5"/>
  <c r="N105" i="5"/>
  <c r="N129" i="5"/>
  <c r="N153" i="5"/>
  <c r="N177" i="5"/>
  <c r="N201" i="5"/>
  <c r="N213" i="5"/>
  <c r="N237" i="5"/>
  <c r="N261" i="5"/>
  <c r="N285" i="5"/>
  <c r="N69" i="5"/>
  <c r="N117" i="5"/>
  <c r="N141" i="5"/>
  <c r="N165" i="5"/>
  <c r="N189" i="5"/>
  <c r="N225" i="5"/>
  <c r="N249" i="5"/>
  <c r="N273" i="5"/>
  <c r="N36" i="5"/>
  <c r="N67" i="5"/>
  <c r="N99" i="5"/>
  <c r="N126" i="5"/>
  <c r="N243" i="5"/>
  <c r="N37" i="5"/>
  <c r="N70" i="5"/>
  <c r="N101" i="5"/>
  <c r="N127" i="5"/>
  <c r="N159" i="5"/>
  <c r="N186" i="5"/>
  <c r="N214" i="5"/>
  <c r="N245" i="5"/>
  <c r="N271" i="5"/>
  <c r="N8" i="5"/>
  <c r="N130" i="5"/>
  <c r="N187" i="5"/>
  <c r="N219" i="5"/>
  <c r="N246" i="5"/>
  <c r="N274" i="5"/>
  <c r="N13" i="5"/>
  <c r="N50" i="5"/>
  <c r="N79" i="5"/>
  <c r="N111" i="5"/>
  <c r="N138" i="5"/>
  <c r="N166" i="5"/>
  <c r="N197" i="5"/>
  <c r="N282" i="5"/>
  <c r="N22" i="5"/>
  <c r="N87" i="5"/>
  <c r="N142" i="5"/>
  <c r="N173" i="5"/>
  <c r="N199" i="5"/>
  <c r="N258" i="5"/>
  <c r="N286" i="5"/>
  <c r="N23" i="5"/>
  <c r="N89" i="5"/>
  <c r="N147" i="5"/>
  <c r="N202" i="5"/>
  <c r="N291" i="5"/>
  <c r="N77" i="5"/>
  <c r="N103" i="5"/>
  <c r="N135" i="5"/>
  <c r="N162" i="5"/>
  <c r="N190" i="5"/>
  <c r="N221" i="5"/>
  <c r="N247" i="5"/>
  <c r="N279" i="5"/>
  <c r="N10" i="5"/>
  <c r="N48" i="5"/>
  <c r="N78" i="5"/>
  <c r="N106" i="5"/>
  <c r="N137" i="5"/>
  <c r="N163" i="5"/>
  <c r="N250" i="5"/>
  <c r="N281" i="5"/>
  <c r="N53" i="5"/>
  <c r="N113" i="5"/>
  <c r="N139" i="5"/>
  <c r="N171" i="5"/>
  <c r="N198" i="5"/>
  <c r="N226" i="5"/>
  <c r="N257" i="5"/>
  <c r="N283" i="5"/>
  <c r="N231" i="5"/>
  <c r="N57" i="5"/>
  <c r="N115" i="5"/>
  <c r="N174" i="5"/>
  <c r="N114" i="5"/>
  <c r="N24" i="5"/>
  <c r="N62" i="5"/>
  <c r="N90" i="5"/>
  <c r="N118" i="5"/>
  <c r="N149" i="5"/>
  <c r="N175" i="5"/>
  <c r="N207" i="5"/>
  <c r="N234" i="5"/>
  <c r="N262" i="5"/>
  <c r="N82" i="5"/>
  <c r="N29" i="5"/>
  <c r="N65" i="5"/>
  <c r="N91" i="5"/>
  <c r="N178" i="5"/>
  <c r="N209" i="5"/>
  <c r="N235" i="5"/>
  <c r="N267" i="5"/>
  <c r="N20" i="5"/>
  <c r="N34" i="5"/>
  <c r="N66" i="5"/>
  <c r="N94" i="5"/>
  <c r="N125" i="5"/>
  <c r="N151" i="5"/>
  <c r="N183" i="5"/>
  <c r="N210" i="5"/>
  <c r="N238" i="5"/>
  <c r="N269" i="5"/>
  <c r="L36" i="4"/>
  <c r="C37" i="4"/>
  <c r="J37" i="4"/>
  <c r="F37" i="4"/>
  <c r="B37" i="4"/>
  <c r="K37" i="4"/>
  <c r="F36" i="4"/>
  <c r="E36" i="4"/>
  <c r="L37" i="4"/>
  <c r="D37" i="4"/>
  <c r="E37" i="4"/>
  <c r="D36" i="4"/>
  <c r="C36" i="4"/>
  <c r="I37" i="4"/>
  <c r="H36" i="4"/>
  <c r="G36" i="4"/>
  <c r="J36" i="4"/>
  <c r="H37" i="4"/>
  <c r="I36" i="4"/>
  <c r="K36" i="4"/>
  <c r="G37" i="4"/>
  <c r="O5" i="5"/>
  <c r="O17" i="5"/>
  <c r="O29" i="5"/>
  <c r="O41" i="5"/>
  <c r="O53" i="5"/>
  <c r="O65" i="5"/>
  <c r="O77" i="5"/>
  <c r="O89" i="5"/>
  <c r="O101" i="5"/>
  <c r="O113" i="5"/>
  <c r="O125" i="5"/>
  <c r="O137" i="5"/>
  <c r="O149" i="5"/>
  <c r="O161" i="5"/>
  <c r="O173" i="5"/>
  <c r="O185" i="5"/>
  <c r="O197" i="5"/>
  <c r="O209" i="5"/>
  <c r="O221" i="5"/>
  <c r="O233" i="5"/>
  <c r="O245" i="5"/>
  <c r="O257" i="5"/>
  <c r="O269" i="5"/>
  <c r="O281" i="5"/>
  <c r="O6" i="5"/>
  <c r="O18" i="5"/>
  <c r="O30" i="5"/>
  <c r="O42" i="5"/>
  <c r="O54" i="5"/>
  <c r="O66" i="5"/>
  <c r="O78" i="5"/>
  <c r="O90" i="5"/>
  <c r="O102" i="5"/>
  <c r="O114" i="5"/>
  <c r="O126" i="5"/>
  <c r="O138" i="5"/>
  <c r="O150" i="5"/>
  <c r="O162" i="5"/>
  <c r="O174" i="5"/>
  <c r="O186" i="5"/>
  <c r="O198" i="5"/>
  <c r="O210" i="5"/>
  <c r="O222" i="5"/>
  <c r="O234" i="5"/>
  <c r="O246" i="5"/>
  <c r="O258" i="5"/>
  <c r="O270" i="5"/>
  <c r="O282" i="5"/>
  <c r="O11" i="5"/>
  <c r="O23" i="5"/>
  <c r="O35" i="5"/>
  <c r="O47" i="5"/>
  <c r="O59" i="5"/>
  <c r="O71" i="5"/>
  <c r="O12" i="5"/>
  <c r="O24" i="5"/>
  <c r="O36" i="5"/>
  <c r="O48" i="5"/>
  <c r="O60" i="5"/>
  <c r="O72" i="5"/>
  <c r="O20" i="5"/>
  <c r="O38" i="5"/>
  <c r="O56" i="5"/>
  <c r="O74" i="5"/>
  <c r="O88" i="5"/>
  <c r="O104" i="5"/>
  <c r="O118" i="5"/>
  <c r="O132" i="5"/>
  <c r="O146" i="5"/>
  <c r="O160" i="5"/>
  <c r="O176" i="5"/>
  <c r="O190" i="5"/>
  <c r="O204" i="5"/>
  <c r="O218" i="5"/>
  <c r="O232" i="5"/>
  <c r="O248" i="5"/>
  <c r="O262" i="5"/>
  <c r="O276" i="5"/>
  <c r="O290" i="5"/>
  <c r="O3" i="5"/>
  <c r="O21" i="5"/>
  <c r="O39" i="5"/>
  <c r="O57" i="5"/>
  <c r="O75" i="5"/>
  <c r="O91" i="5"/>
  <c r="O105" i="5"/>
  <c r="O119" i="5"/>
  <c r="O133" i="5"/>
  <c r="O147" i="5"/>
  <c r="O163" i="5"/>
  <c r="O177" i="5"/>
  <c r="O191" i="5"/>
  <c r="O205" i="5"/>
  <c r="O219" i="5"/>
  <c r="O235" i="5"/>
  <c r="O249" i="5"/>
  <c r="O263" i="5"/>
  <c r="O277" i="5"/>
  <c r="O291" i="5"/>
  <c r="O4" i="5"/>
  <c r="O22" i="5"/>
  <c r="O40" i="5"/>
  <c r="O58" i="5"/>
  <c r="O76" i="5"/>
  <c r="O92" i="5"/>
  <c r="O106" i="5"/>
  <c r="O120" i="5"/>
  <c r="O134" i="5"/>
  <c r="O148" i="5"/>
  <c r="O164" i="5"/>
  <c r="O178" i="5"/>
  <c r="O192" i="5"/>
  <c r="O206" i="5"/>
  <c r="O220" i="5"/>
  <c r="O236" i="5"/>
  <c r="O250" i="5"/>
  <c r="O264" i="5"/>
  <c r="O278" i="5"/>
  <c r="O2" i="5"/>
  <c r="O7" i="5"/>
  <c r="O25" i="5"/>
  <c r="O43" i="5"/>
  <c r="O61" i="5"/>
  <c r="O79" i="5"/>
  <c r="O93" i="5"/>
  <c r="O107" i="5"/>
  <c r="O121" i="5"/>
  <c r="O135" i="5"/>
  <c r="O151" i="5"/>
  <c r="O165" i="5"/>
  <c r="O179" i="5"/>
  <c r="O193" i="5"/>
  <c r="O207" i="5"/>
  <c r="O223" i="5"/>
  <c r="O237" i="5"/>
  <c r="O251" i="5"/>
  <c r="O265" i="5"/>
  <c r="O279" i="5"/>
  <c r="O9" i="5"/>
  <c r="O27" i="5"/>
  <c r="O45" i="5"/>
  <c r="O63" i="5"/>
  <c r="O81" i="5"/>
  <c r="O95" i="5"/>
  <c r="O109" i="5"/>
  <c r="O123" i="5"/>
  <c r="O139" i="5"/>
  <c r="O153" i="5"/>
  <c r="O167" i="5"/>
  <c r="O181" i="5"/>
  <c r="O195" i="5"/>
  <c r="O211" i="5"/>
  <c r="O225" i="5"/>
  <c r="O239" i="5"/>
  <c r="O253" i="5"/>
  <c r="O267" i="5"/>
  <c r="O283" i="5"/>
  <c r="O15" i="5"/>
  <c r="O33" i="5"/>
  <c r="O51" i="5"/>
  <c r="O69" i="5"/>
  <c r="O85" i="5"/>
  <c r="O99" i="5"/>
  <c r="O115" i="5"/>
  <c r="O129" i="5"/>
  <c r="O143" i="5"/>
  <c r="O157" i="5"/>
  <c r="O171" i="5"/>
  <c r="O187" i="5"/>
  <c r="O201" i="5"/>
  <c r="O215" i="5"/>
  <c r="O229" i="5"/>
  <c r="O243" i="5"/>
  <c r="O259" i="5"/>
  <c r="O273" i="5"/>
  <c r="O287" i="5"/>
  <c r="O16" i="5"/>
  <c r="O34" i="5"/>
  <c r="O52" i="5"/>
  <c r="O70" i="5"/>
  <c r="O86" i="5"/>
  <c r="O100" i="5"/>
  <c r="O116" i="5"/>
  <c r="O130" i="5"/>
  <c r="O144" i="5"/>
  <c r="O158" i="5"/>
  <c r="O172" i="5"/>
  <c r="O188" i="5"/>
  <c r="O202" i="5"/>
  <c r="O216" i="5"/>
  <c r="O230" i="5"/>
  <c r="O244" i="5"/>
  <c r="O260" i="5"/>
  <c r="O274" i="5"/>
  <c r="O288" i="5"/>
  <c r="O44" i="5"/>
  <c r="O83" i="5"/>
  <c r="O117" i="5"/>
  <c r="O154" i="5"/>
  <c r="O184" i="5"/>
  <c r="O224" i="5"/>
  <c r="O255" i="5"/>
  <c r="O289" i="5"/>
  <c r="O272" i="5"/>
  <c r="O170" i="5"/>
  <c r="O46" i="5"/>
  <c r="O84" i="5"/>
  <c r="O122" i="5"/>
  <c r="O155" i="5"/>
  <c r="O189" i="5"/>
  <c r="O226" i="5"/>
  <c r="O256" i="5"/>
  <c r="O240" i="5"/>
  <c r="O275" i="5"/>
  <c r="O8" i="5"/>
  <c r="O49" i="5"/>
  <c r="O87" i="5"/>
  <c r="O124" i="5"/>
  <c r="O156" i="5"/>
  <c r="O194" i="5"/>
  <c r="O227" i="5"/>
  <c r="O261" i="5"/>
  <c r="O231" i="5"/>
  <c r="O14" i="5"/>
  <c r="O62" i="5"/>
  <c r="O97" i="5"/>
  <c r="O131" i="5"/>
  <c r="O168" i="5"/>
  <c r="O200" i="5"/>
  <c r="O238" i="5"/>
  <c r="O271" i="5"/>
  <c r="O26" i="5"/>
  <c r="O67" i="5"/>
  <c r="O140" i="5"/>
  <c r="O241" i="5"/>
  <c r="O68" i="5"/>
  <c r="O141" i="5"/>
  <c r="O212" i="5"/>
  <c r="O280" i="5"/>
  <c r="O10" i="5"/>
  <c r="O50" i="5"/>
  <c r="O94" i="5"/>
  <c r="O127" i="5"/>
  <c r="O159" i="5"/>
  <c r="O196" i="5"/>
  <c r="O228" i="5"/>
  <c r="O266" i="5"/>
  <c r="O13" i="5"/>
  <c r="O55" i="5"/>
  <c r="O96" i="5"/>
  <c r="O128" i="5"/>
  <c r="O166" i="5"/>
  <c r="O199" i="5"/>
  <c r="O268" i="5"/>
  <c r="O19" i="5"/>
  <c r="O64" i="5"/>
  <c r="O98" i="5"/>
  <c r="O136" i="5"/>
  <c r="O169" i="5"/>
  <c r="O28" i="5"/>
  <c r="O108" i="5"/>
  <c r="O175" i="5"/>
  <c r="O242" i="5"/>
  <c r="O31" i="5"/>
  <c r="O73" i="5"/>
  <c r="O110" i="5"/>
  <c r="O142" i="5"/>
  <c r="O180" i="5"/>
  <c r="O213" i="5"/>
  <c r="O247" i="5"/>
  <c r="O284" i="5"/>
  <c r="O208" i="5"/>
  <c r="O32" i="5"/>
  <c r="O80" i="5"/>
  <c r="O111" i="5"/>
  <c r="O145" i="5"/>
  <c r="O182" i="5"/>
  <c r="O214" i="5"/>
  <c r="O252" i="5"/>
  <c r="O285" i="5"/>
  <c r="O37" i="5"/>
  <c r="O82" i="5"/>
  <c r="O112" i="5"/>
  <c r="O152" i="5"/>
  <c r="O183" i="5"/>
  <c r="O217" i="5"/>
  <c r="O254" i="5"/>
  <c r="O286" i="5"/>
  <c r="O203" i="5"/>
  <c r="O103" i="5"/>
  <c r="B36" i="4"/>
  <c r="N81" i="5" l="1"/>
  <c r="N11" i="5"/>
  <c r="N49" i="5"/>
  <c r="N265" i="5"/>
  <c r="N276" i="5"/>
  <c r="N203" i="5"/>
  <c r="N164" i="5"/>
  <c r="Q164" i="5" s="1"/>
  <c r="N165" i="7" s="1"/>
  <c r="N196" i="5"/>
  <c r="Q196" i="5" s="1"/>
  <c r="N197" i="7" s="1"/>
  <c r="N134" i="5"/>
  <c r="N133" i="5"/>
  <c r="Q133" i="5" s="1"/>
  <c r="N134" i="7" s="1"/>
  <c r="N108" i="5"/>
  <c r="N52" i="5"/>
  <c r="N51" i="5"/>
  <c r="Q51" i="5" s="1"/>
  <c r="N52" i="7" s="1"/>
  <c r="N275" i="5"/>
  <c r="Q275" i="5" s="1"/>
  <c r="N276" i="7" s="1"/>
  <c r="N3" i="5"/>
  <c r="Q3" i="5" s="1"/>
  <c r="N4" i="7" s="1"/>
  <c r="N263" i="5"/>
  <c r="Q263" i="5" s="1"/>
  <c r="N264" i="7" s="1"/>
  <c r="N120" i="5"/>
  <c r="N215" i="5"/>
  <c r="N14" i="5"/>
  <c r="C12" i="4"/>
  <c r="N21" i="5"/>
  <c r="N47" i="5"/>
  <c r="N193" i="5"/>
  <c r="N288" i="5"/>
  <c r="Q288" i="5" s="1"/>
  <c r="N289" i="7" s="1"/>
  <c r="N96" i="5"/>
  <c r="N191" i="5"/>
  <c r="N40" i="5"/>
  <c r="N84" i="5"/>
  <c r="N179" i="5"/>
  <c r="N28" i="5"/>
  <c r="Q28" i="5" s="1"/>
  <c r="N29" i="7" s="1"/>
  <c r="N278" i="5"/>
  <c r="Q278" i="5" s="1"/>
  <c r="N279" i="7" s="1"/>
  <c r="N19" i="5"/>
  <c r="Q19" i="5" s="1"/>
  <c r="N20" i="7" s="1"/>
  <c r="N169" i="5"/>
  <c r="N264" i="5"/>
  <c r="N72" i="5"/>
  <c r="N167" i="5"/>
  <c r="N16" i="5"/>
  <c r="N54" i="5"/>
  <c r="Q54" i="5" s="1"/>
  <c r="N55" i="7" s="1"/>
  <c r="N161" i="5"/>
  <c r="N270" i="5"/>
  <c r="N93" i="5"/>
  <c r="Q93" i="5" s="1"/>
  <c r="N94" i="7" s="1"/>
  <c r="N284" i="5"/>
  <c r="N92" i="5"/>
  <c r="N172" i="5"/>
  <c r="Q172" i="5" s="1"/>
  <c r="N173" i="7" s="1"/>
  <c r="N230" i="5"/>
  <c r="Q230" i="5" s="1"/>
  <c r="N231" i="7" s="1"/>
  <c r="N290" i="5"/>
  <c r="Q290" i="5" s="1"/>
  <c r="N291" i="7" s="1"/>
  <c r="N145" i="5"/>
  <c r="Q145" i="5" s="1"/>
  <c r="N146" i="7" s="1"/>
  <c r="N240" i="5"/>
  <c r="Q240" i="5" s="1"/>
  <c r="N241" i="7" s="1"/>
  <c r="N45" i="5"/>
  <c r="N143" i="5"/>
  <c r="N63" i="5"/>
  <c r="N102" i="5"/>
  <c r="N211" i="5"/>
  <c r="N56" i="5"/>
  <c r="Q56" i="5" s="1"/>
  <c r="N57" i="7" s="1"/>
  <c r="N260" i="5"/>
  <c r="N68" i="5"/>
  <c r="N148" i="5"/>
  <c r="Q148" i="5" s="1"/>
  <c r="N149" i="7" s="1"/>
  <c r="N206" i="5"/>
  <c r="N242" i="5"/>
  <c r="N121" i="5"/>
  <c r="N216" i="5"/>
  <c r="Q216" i="5" s="1"/>
  <c r="N217" i="7" s="1"/>
  <c r="N17" i="5"/>
  <c r="Q17" i="5" s="1"/>
  <c r="N18" i="7" s="1"/>
  <c r="N119" i="5"/>
  <c r="Q119" i="5" s="1"/>
  <c r="N120" i="7" s="1"/>
  <c r="N39" i="5"/>
  <c r="Q39" i="5" s="1"/>
  <c r="N40" i="7" s="1"/>
  <c r="N150" i="5"/>
  <c r="N259" i="5"/>
  <c r="Q259" i="5" s="1"/>
  <c r="N260" i="7" s="1"/>
  <c r="N222" i="5"/>
  <c r="Q222" i="5" s="1"/>
  <c r="N223" i="7" s="1"/>
  <c r="N43" i="5"/>
  <c r="N255" i="5"/>
  <c r="Q255" i="5" s="1"/>
  <c r="N256" i="7" s="1"/>
  <c r="N75" i="5"/>
  <c r="N185" i="5"/>
  <c r="N42" i="5"/>
  <c r="Q42" i="5" s="1"/>
  <c r="N43" i="7" s="1"/>
  <c r="N248" i="5"/>
  <c r="N55" i="5"/>
  <c r="N136" i="5"/>
  <c r="N194" i="5"/>
  <c r="N61" i="5"/>
  <c r="Q61" i="5" s="1"/>
  <c r="N62" i="7" s="1"/>
  <c r="N109" i="5"/>
  <c r="Q109" i="5" s="1"/>
  <c r="N110" i="7" s="1"/>
  <c r="N204" i="5"/>
  <c r="Q204" i="5" s="1"/>
  <c r="N205" i="7" s="1"/>
  <c r="N86" i="5"/>
  <c r="Q86" i="5" s="1"/>
  <c r="N87" i="7" s="1"/>
  <c r="N107" i="5"/>
  <c r="N27" i="5"/>
  <c r="N123" i="5"/>
  <c r="Q123" i="5" s="1"/>
  <c r="N124" i="7" s="1"/>
  <c r="N233" i="5"/>
  <c r="N195" i="5"/>
  <c r="N9" i="5"/>
  <c r="N223" i="5"/>
  <c r="Q223" i="5" s="1"/>
  <c r="N224" i="7" s="1"/>
  <c r="N38" i="5"/>
  <c r="N154" i="5"/>
  <c r="Q154" i="5" s="1"/>
  <c r="N155" i="7" s="1"/>
  <c r="N12" i="5"/>
  <c r="N236" i="5"/>
  <c r="N41" i="5"/>
  <c r="Q41" i="5" s="1"/>
  <c r="N42" i="7" s="1"/>
  <c r="N124" i="5"/>
  <c r="Q124" i="5" s="1"/>
  <c r="N125" i="7" s="1"/>
  <c r="N182" i="5"/>
  <c r="N289" i="5"/>
  <c r="Q289" i="5" s="1"/>
  <c r="N290" i="7" s="1"/>
  <c r="N97" i="5"/>
  <c r="Q97" i="5" s="1"/>
  <c r="N98" i="7" s="1"/>
  <c r="N192" i="5"/>
  <c r="N287" i="5"/>
  <c r="N95" i="5"/>
  <c r="Q114" i="5"/>
  <c r="N115" i="7" s="1"/>
  <c r="Q94" i="5"/>
  <c r="N95" i="7" s="1"/>
  <c r="P95" i="7" s="1"/>
  <c r="Q207" i="5"/>
  <c r="N208" i="7" s="1"/>
  <c r="Q258" i="5"/>
  <c r="N259" i="7" s="1"/>
  <c r="O259" i="7" s="1"/>
  <c r="Q113" i="5"/>
  <c r="N114" i="7" s="1"/>
  <c r="Q162" i="5"/>
  <c r="N163" i="7" s="1"/>
  <c r="Q6" i="5"/>
  <c r="N7" i="7" s="1"/>
  <c r="Q65" i="5"/>
  <c r="N66" i="7" s="1"/>
  <c r="B14" i="4"/>
  <c r="N2" i="5"/>
  <c r="Q2" i="5" s="1"/>
  <c r="N3" i="7" s="1"/>
  <c r="Q139" i="5"/>
  <c r="N140" i="7" s="1"/>
  <c r="Q219" i="5"/>
  <c r="N220" i="7" s="1"/>
  <c r="Q159" i="5"/>
  <c r="N160" i="7" s="1"/>
  <c r="Q99" i="5"/>
  <c r="N100" i="7" s="1"/>
  <c r="Q11" i="5"/>
  <c r="N12" i="7" s="1"/>
  <c r="Q160" i="5"/>
  <c r="N161" i="7" s="1"/>
  <c r="Q122" i="5"/>
  <c r="N123" i="7" s="1"/>
  <c r="Q277" i="5"/>
  <c r="N278" i="7" s="1"/>
  <c r="Q276" i="5"/>
  <c r="N277" i="7" s="1"/>
  <c r="Q132" i="5"/>
  <c r="N133" i="7" s="1"/>
  <c r="O133" i="7" s="1"/>
  <c r="Q29" i="5"/>
  <c r="N30" i="7" s="1"/>
  <c r="Q104" i="5"/>
  <c r="N105" i="7" s="1"/>
  <c r="Q210" i="5"/>
  <c r="N211" i="7" s="1"/>
  <c r="Q209" i="5"/>
  <c r="N210" i="7" s="1"/>
  <c r="Q150" i="5"/>
  <c r="N151" i="7" s="1"/>
  <c r="Q90" i="5"/>
  <c r="N91" i="7" s="1"/>
  <c r="Q226" i="5"/>
  <c r="N227" i="7" s="1"/>
  <c r="Q106" i="5"/>
  <c r="N107" i="7" s="1"/>
  <c r="Q43" i="5"/>
  <c r="N44" i="7" s="1"/>
  <c r="Q87" i="5"/>
  <c r="N88" i="7" s="1"/>
  <c r="Q13" i="5"/>
  <c r="N14" i="7" s="1"/>
  <c r="Q245" i="5"/>
  <c r="N246" i="7" s="1"/>
  <c r="Q185" i="5"/>
  <c r="N186" i="7" s="1"/>
  <c r="Q117" i="5"/>
  <c r="N118" i="7" s="1"/>
  <c r="Q153" i="5"/>
  <c r="N154" i="7" s="1"/>
  <c r="Q200" i="5"/>
  <c r="N201" i="7" s="1"/>
  <c r="Q55" i="5"/>
  <c r="N56" i="7" s="1"/>
  <c r="Q158" i="5"/>
  <c r="N159" i="7" s="1"/>
  <c r="Q242" i="5"/>
  <c r="N243" i="7" s="1"/>
  <c r="Q169" i="5"/>
  <c r="N170" i="7" s="1"/>
  <c r="Q18" i="5"/>
  <c r="N19" i="7" s="1"/>
  <c r="Q167" i="5"/>
  <c r="N168" i="7" s="1"/>
  <c r="Q14" i="5"/>
  <c r="N15" i="7" s="1"/>
  <c r="Q183" i="5"/>
  <c r="N184" i="7" s="1"/>
  <c r="Q62" i="5"/>
  <c r="N63" i="7" s="1"/>
  <c r="Q198" i="5"/>
  <c r="N199" i="7" s="1"/>
  <c r="Q78" i="5"/>
  <c r="N79" i="7" s="1"/>
  <c r="Q9" i="5"/>
  <c r="N10" i="7" s="1"/>
  <c r="Q274" i="5"/>
  <c r="N275" i="7" s="1"/>
  <c r="Q214" i="5"/>
  <c r="N215" i="7" s="1"/>
  <c r="Q129" i="5"/>
  <c r="N130" i="7" s="1"/>
  <c r="Q188" i="5"/>
  <c r="N189" i="7" s="1"/>
  <c r="Q184" i="5"/>
  <c r="N185" i="7" s="1"/>
  <c r="Q35" i="5"/>
  <c r="N36" i="7" s="1"/>
  <c r="Q74" i="5"/>
  <c r="N75" i="7" s="1"/>
  <c r="Q156" i="5"/>
  <c r="N157" i="7" s="1"/>
  <c r="Q155" i="5"/>
  <c r="N156" i="7" s="1"/>
  <c r="Q279" i="5"/>
  <c r="N280" i="7" s="1"/>
  <c r="Q147" i="5"/>
  <c r="N148" i="7" s="1"/>
  <c r="Q187" i="5"/>
  <c r="N188" i="7" s="1"/>
  <c r="Q127" i="5"/>
  <c r="N128" i="7" s="1"/>
  <c r="Q67" i="5"/>
  <c r="N68" i="7" s="1"/>
  <c r="Q110" i="5"/>
  <c r="N111" i="7" s="1"/>
  <c r="Q265" i="5"/>
  <c r="N266" i="7" s="1"/>
  <c r="Q121" i="5"/>
  <c r="N122" i="7" s="1"/>
  <c r="B12" i="4"/>
  <c r="Q237" i="5"/>
  <c r="N238" i="7" s="1"/>
  <c r="Q168" i="5"/>
  <c r="N169" i="7" s="1"/>
  <c r="Q146" i="5"/>
  <c r="N147" i="7" s="1"/>
  <c r="Q157" i="5"/>
  <c r="N158" i="7" s="1"/>
  <c r="Q52" i="5"/>
  <c r="N53" i="7" s="1"/>
  <c r="Q151" i="5"/>
  <c r="N152" i="7" s="1"/>
  <c r="Q91" i="5"/>
  <c r="N92" i="7" s="1"/>
  <c r="Q24" i="5"/>
  <c r="N25" i="7" s="1"/>
  <c r="Q171" i="5"/>
  <c r="N172" i="7" s="1"/>
  <c r="Q48" i="5"/>
  <c r="N49" i="7" s="1"/>
  <c r="Q291" i="5"/>
  <c r="N292" i="7" s="1"/>
  <c r="Q22" i="5"/>
  <c r="N23" i="7" s="1"/>
  <c r="Q246" i="5"/>
  <c r="N247" i="7" s="1"/>
  <c r="Q186" i="5"/>
  <c r="N187" i="7" s="1"/>
  <c r="Q126" i="5"/>
  <c r="N127" i="7" s="1"/>
  <c r="Q69" i="5"/>
  <c r="N70" i="7" s="1"/>
  <c r="Q105" i="5"/>
  <c r="N106" i="7" s="1"/>
  <c r="Q176" i="5"/>
  <c r="N177" i="7" s="1"/>
  <c r="Q25" i="5"/>
  <c r="N26" i="7" s="1"/>
  <c r="Q21" i="5"/>
  <c r="N22" i="7" s="1"/>
  <c r="Q134" i="5"/>
  <c r="N135" i="7" s="1"/>
  <c r="Q144" i="5"/>
  <c r="N145" i="7" s="1"/>
  <c r="Q287" i="5"/>
  <c r="N288" i="7" s="1"/>
  <c r="Q143" i="5"/>
  <c r="N144" i="7" s="1"/>
  <c r="Q40" i="5"/>
  <c r="N41" i="7" s="1"/>
  <c r="Q125" i="5"/>
  <c r="N126" i="7" s="1"/>
  <c r="Q202" i="5"/>
  <c r="N203" i="7" s="1"/>
  <c r="Q264" i="5"/>
  <c r="N265" i="7" s="1"/>
  <c r="Q16" i="5"/>
  <c r="N17" i="7" s="1"/>
  <c r="Q49" i="5"/>
  <c r="N50" i="7" s="1"/>
  <c r="C115" i="8"/>
  <c r="E115" i="8" s="1"/>
  <c r="O115" i="7"/>
  <c r="P115" i="7"/>
  <c r="Q10" i="5"/>
  <c r="N11" i="7" s="1"/>
  <c r="Q7" i="5"/>
  <c r="N8" i="7" s="1"/>
  <c r="Q26" i="5"/>
  <c r="N27" i="7" s="1"/>
  <c r="Q120" i="5"/>
  <c r="N121" i="7" s="1"/>
  <c r="Q66" i="5"/>
  <c r="N67" i="7" s="1"/>
  <c r="Q82" i="5"/>
  <c r="N83" i="7" s="1"/>
  <c r="Q233" i="5"/>
  <c r="N234" i="7" s="1"/>
  <c r="Q53" i="5"/>
  <c r="N54" i="7" s="1"/>
  <c r="Q247" i="5"/>
  <c r="N248" i="7" s="1"/>
  <c r="Q89" i="5"/>
  <c r="N90" i="7" s="1"/>
  <c r="Q161" i="5"/>
  <c r="N162" i="7" s="1"/>
  <c r="Q101" i="5"/>
  <c r="N102" i="7" s="1"/>
  <c r="Q36" i="5"/>
  <c r="N37" i="7" s="1"/>
  <c r="Q12" i="5"/>
  <c r="N13" i="7" s="1"/>
  <c r="Q284" i="5"/>
  <c r="N285" i="7" s="1"/>
  <c r="Q140" i="5"/>
  <c r="N141" i="7" s="1"/>
  <c r="Q280" i="5"/>
  <c r="N281" i="7" s="1"/>
  <c r="Q136" i="5"/>
  <c r="N137" i="7" s="1"/>
  <c r="Q254" i="5"/>
  <c r="N255" i="7" s="1"/>
  <c r="Q98" i="5"/>
  <c r="N99" i="7" s="1"/>
  <c r="Q253" i="5"/>
  <c r="N254" i="7" s="1"/>
  <c r="Q252" i="5"/>
  <c r="N253" i="7" s="1"/>
  <c r="Q108" i="5"/>
  <c r="N109" i="7" s="1"/>
  <c r="Q251" i="5"/>
  <c r="N252" i="7" s="1"/>
  <c r="Q107" i="5"/>
  <c r="N108" i="7" s="1"/>
  <c r="Q4" i="5"/>
  <c r="N5" i="7" s="1"/>
  <c r="Q282" i="5"/>
  <c r="N283" i="7" s="1"/>
  <c r="Q152" i="5"/>
  <c r="N153" i="7" s="1"/>
  <c r="G12" i="4"/>
  <c r="Q34" i="5"/>
  <c r="N35" i="7" s="1"/>
  <c r="Q262" i="5"/>
  <c r="N263" i="7" s="1"/>
  <c r="Q174" i="5"/>
  <c r="N175" i="7" s="1"/>
  <c r="Q281" i="5"/>
  <c r="N282" i="7" s="1"/>
  <c r="Q221" i="5"/>
  <c r="N222" i="7" s="1"/>
  <c r="Q23" i="5"/>
  <c r="N24" i="7" s="1"/>
  <c r="Q197" i="5"/>
  <c r="N198" i="7" s="1"/>
  <c r="Q130" i="5"/>
  <c r="N131" i="7" s="1"/>
  <c r="Q70" i="5"/>
  <c r="N71" i="7" s="1"/>
  <c r="Q273" i="5"/>
  <c r="N274" i="7" s="1"/>
  <c r="Q285" i="5"/>
  <c r="N286" i="7" s="1"/>
  <c r="Q272" i="5"/>
  <c r="N273" i="7" s="1"/>
  <c r="Q128" i="5"/>
  <c r="N129" i="7" s="1"/>
  <c r="Q268" i="5"/>
  <c r="N269" i="7" s="1"/>
  <c r="Q47" i="5"/>
  <c r="N48" i="7" s="1"/>
  <c r="Q241" i="5"/>
  <c r="N242" i="7" s="1"/>
  <c r="Q96" i="5"/>
  <c r="N97" i="7" s="1"/>
  <c r="Q239" i="5"/>
  <c r="N240" i="7" s="1"/>
  <c r="Q95" i="5"/>
  <c r="N96" i="7" s="1"/>
  <c r="Q63" i="5"/>
  <c r="N64" i="7" s="1"/>
  <c r="F12" i="4"/>
  <c r="D12" i="4"/>
  <c r="Q20" i="5"/>
  <c r="N21" i="7" s="1"/>
  <c r="Q234" i="5"/>
  <c r="N235" i="7" s="1"/>
  <c r="Q115" i="5"/>
  <c r="N116" i="7" s="1"/>
  <c r="Q250" i="5"/>
  <c r="N251" i="7" s="1"/>
  <c r="Q190" i="5"/>
  <c r="N191" i="7" s="1"/>
  <c r="Q286" i="5"/>
  <c r="N287" i="7" s="1"/>
  <c r="Q166" i="5"/>
  <c r="N167" i="7" s="1"/>
  <c r="Q102" i="5"/>
  <c r="N103" i="7" s="1"/>
  <c r="Q37" i="5"/>
  <c r="N38" i="7" s="1"/>
  <c r="Q249" i="5"/>
  <c r="N250" i="7" s="1"/>
  <c r="Q261" i="5"/>
  <c r="N262" i="7" s="1"/>
  <c r="Q260" i="5"/>
  <c r="N261" i="7" s="1"/>
  <c r="Q116" i="5"/>
  <c r="N117" i="7" s="1"/>
  <c r="Q256" i="5"/>
  <c r="N257" i="7" s="1"/>
  <c r="Q112" i="5"/>
  <c r="N113" i="7" s="1"/>
  <c r="Q218" i="5"/>
  <c r="N219" i="7" s="1"/>
  <c r="Q33" i="5"/>
  <c r="N34" i="7" s="1"/>
  <c r="Q229" i="5"/>
  <c r="N230" i="7" s="1"/>
  <c r="Q85" i="5"/>
  <c r="N86" i="7" s="1"/>
  <c r="Q228" i="5"/>
  <c r="N229" i="7" s="1"/>
  <c r="Q84" i="5"/>
  <c r="N85" i="7" s="1"/>
  <c r="Q227" i="5"/>
  <c r="N228" i="7" s="1"/>
  <c r="Q83" i="5"/>
  <c r="N84" i="7" s="1"/>
  <c r="Q131" i="5"/>
  <c r="N132" i="7" s="1"/>
  <c r="Q57" i="5"/>
  <c r="N58" i="7" s="1"/>
  <c r="C105" i="8"/>
  <c r="E105" i="8" s="1"/>
  <c r="Q244" i="5"/>
  <c r="N245" i="7" s="1"/>
  <c r="Q100" i="5"/>
  <c r="N101" i="7" s="1"/>
  <c r="Q206" i="5"/>
  <c r="N207" i="7" s="1"/>
  <c r="Q217" i="5"/>
  <c r="N218" i="7" s="1"/>
  <c r="Q73" i="5"/>
  <c r="N74" i="7" s="1"/>
  <c r="Q72" i="5"/>
  <c r="N73" i="7" s="1"/>
  <c r="Q215" i="5"/>
  <c r="N216" i="7" s="1"/>
  <c r="Q71" i="5"/>
  <c r="N72" i="7" s="1"/>
  <c r="Q81" i="5"/>
  <c r="N82" i="7" s="1"/>
  <c r="Q138" i="5"/>
  <c r="N139" i="7" s="1"/>
  <c r="Q75" i="5"/>
  <c r="N76" i="7" s="1"/>
  <c r="Q225" i="5"/>
  <c r="N226" i="7" s="1"/>
  <c r="Q248" i="5"/>
  <c r="N249" i="7" s="1"/>
  <c r="Q235" i="5"/>
  <c r="N236" i="7" s="1"/>
  <c r="Q175" i="5"/>
  <c r="N176" i="7" s="1"/>
  <c r="Q231" i="5"/>
  <c r="N232" i="7" s="1"/>
  <c r="Q195" i="5"/>
  <c r="N196" i="7" s="1"/>
  <c r="Q135" i="5"/>
  <c r="N136" i="7" s="1"/>
  <c r="Q199" i="5"/>
  <c r="N200" i="7" s="1"/>
  <c r="Q111" i="5"/>
  <c r="N112" i="7" s="1"/>
  <c r="Q38" i="5"/>
  <c r="N39" i="7" s="1"/>
  <c r="Q270" i="5"/>
  <c r="N271" i="7" s="1"/>
  <c r="Q189" i="5"/>
  <c r="N190" i="7" s="1"/>
  <c r="Q213" i="5"/>
  <c r="N214" i="7" s="1"/>
  <c r="Q236" i="5"/>
  <c r="N237" i="7" s="1"/>
  <c r="Q92" i="5"/>
  <c r="N93" i="7" s="1"/>
  <c r="Q232" i="5"/>
  <c r="N233" i="7" s="1"/>
  <c r="Q88" i="5"/>
  <c r="N89" i="7" s="1"/>
  <c r="Q194" i="5"/>
  <c r="N195" i="7" s="1"/>
  <c r="Q5" i="5"/>
  <c r="N6" i="7" s="1"/>
  <c r="Q205" i="5"/>
  <c r="N206" i="7" s="1"/>
  <c r="Q60" i="5"/>
  <c r="N61" i="7" s="1"/>
  <c r="Q59" i="5"/>
  <c r="N60" i="7" s="1"/>
  <c r="Q203" i="5"/>
  <c r="N204" i="7" s="1"/>
  <c r="Q58" i="5"/>
  <c r="N59" i="7" s="1"/>
  <c r="Q27" i="5"/>
  <c r="N28" i="7" s="1"/>
  <c r="Q149" i="5"/>
  <c r="N150" i="7" s="1"/>
  <c r="Q283" i="5"/>
  <c r="N284" i="7" s="1"/>
  <c r="Q163" i="5"/>
  <c r="N164" i="7" s="1"/>
  <c r="Q103" i="5"/>
  <c r="N104" i="7" s="1"/>
  <c r="Q173" i="5"/>
  <c r="N174" i="7" s="1"/>
  <c r="Q79" i="5"/>
  <c r="N80" i="7" s="1"/>
  <c r="Q8" i="5"/>
  <c r="N9" i="7" s="1"/>
  <c r="Q243" i="5"/>
  <c r="N244" i="7" s="1"/>
  <c r="Q165" i="5"/>
  <c r="N166" i="7" s="1"/>
  <c r="Q201" i="5"/>
  <c r="N202" i="7" s="1"/>
  <c r="Q224" i="5"/>
  <c r="N225" i="7" s="1"/>
  <c r="Q80" i="5"/>
  <c r="N81" i="7" s="1"/>
  <c r="Q220" i="5"/>
  <c r="N221" i="7" s="1"/>
  <c r="Q76" i="5"/>
  <c r="N77" i="7" s="1"/>
  <c r="Q182" i="5"/>
  <c r="N183" i="7" s="1"/>
  <c r="Q193" i="5"/>
  <c r="N194" i="7" s="1"/>
  <c r="Q46" i="5"/>
  <c r="N47" i="7" s="1"/>
  <c r="Q192" i="5"/>
  <c r="N193" i="7" s="1"/>
  <c r="Q45" i="5"/>
  <c r="N46" i="7" s="1"/>
  <c r="Q191" i="5"/>
  <c r="N192" i="7" s="1"/>
  <c r="Q44" i="5"/>
  <c r="N45" i="7" s="1"/>
  <c r="Q15" i="5"/>
  <c r="N16" i="7" s="1"/>
  <c r="O280" i="7"/>
  <c r="P280" i="7"/>
  <c r="Q267" i="5"/>
  <c r="N268" i="7" s="1"/>
  <c r="Q269" i="5"/>
  <c r="N270" i="7" s="1"/>
  <c r="Q238" i="5"/>
  <c r="N239" i="7" s="1"/>
  <c r="Q178" i="5"/>
  <c r="N179" i="7" s="1"/>
  <c r="Q118" i="5"/>
  <c r="N119" i="7" s="1"/>
  <c r="Q257" i="5"/>
  <c r="N258" i="7" s="1"/>
  <c r="Q137" i="5"/>
  <c r="N138" i="7" s="1"/>
  <c r="Q77" i="5"/>
  <c r="N78" i="7" s="1"/>
  <c r="Q142" i="5"/>
  <c r="N143" i="7" s="1"/>
  <c r="Q50" i="5"/>
  <c r="N51" i="7" s="1"/>
  <c r="Q271" i="5"/>
  <c r="N272" i="7" s="1"/>
  <c r="Q211" i="5"/>
  <c r="N212" i="7" s="1"/>
  <c r="Q141" i="5"/>
  <c r="N142" i="7" s="1"/>
  <c r="Q177" i="5"/>
  <c r="N178" i="7" s="1"/>
  <c r="Q212" i="5"/>
  <c r="N213" i="7" s="1"/>
  <c r="Q68" i="5"/>
  <c r="N69" i="7" s="1"/>
  <c r="Q208" i="5"/>
  <c r="N209" i="7" s="1"/>
  <c r="Q64" i="5"/>
  <c r="N65" i="7" s="1"/>
  <c r="Q170" i="5"/>
  <c r="N171" i="7" s="1"/>
  <c r="Q266" i="5"/>
  <c r="N267" i="7" s="1"/>
  <c r="Q181" i="5"/>
  <c r="N182" i="7" s="1"/>
  <c r="Q32" i="5"/>
  <c r="N33" i="7" s="1"/>
  <c r="Q180" i="5"/>
  <c r="N181" i="7" s="1"/>
  <c r="Q31" i="5"/>
  <c r="N32" i="7" s="1"/>
  <c r="Q179" i="5"/>
  <c r="N180" i="7" s="1"/>
  <c r="Q30" i="5"/>
  <c r="N31" i="7" s="1"/>
  <c r="B11" i="4"/>
  <c r="C11" i="4"/>
  <c r="F11" i="4"/>
  <c r="D11" i="4"/>
  <c r="G11" i="4"/>
  <c r="E11" i="4"/>
  <c r="C95" i="8" l="1"/>
  <c r="E95" i="8" s="1"/>
  <c r="V267" i="7"/>
  <c r="W267" i="7"/>
  <c r="U267" i="7"/>
  <c r="U78" i="7"/>
  <c r="W78" i="7"/>
  <c r="V78" i="7"/>
  <c r="W271" i="7"/>
  <c r="V271" i="7"/>
  <c r="U271" i="7"/>
  <c r="V137" i="7"/>
  <c r="W137" i="7"/>
  <c r="U137" i="7"/>
  <c r="W83" i="7"/>
  <c r="V83" i="7"/>
  <c r="U83" i="7"/>
  <c r="W127" i="7"/>
  <c r="V127" i="7"/>
  <c r="U127" i="7"/>
  <c r="V186" i="7"/>
  <c r="W186" i="7"/>
  <c r="U186" i="7"/>
  <c r="U98" i="7"/>
  <c r="W98" i="7"/>
  <c r="V98" i="7"/>
  <c r="W171" i="7"/>
  <c r="V171" i="7"/>
  <c r="U171" i="7"/>
  <c r="U46" i="7"/>
  <c r="W46" i="7"/>
  <c r="V46" i="7"/>
  <c r="V9" i="7"/>
  <c r="W9" i="7"/>
  <c r="U9" i="7"/>
  <c r="U39" i="7"/>
  <c r="W39" i="7"/>
  <c r="V39" i="7"/>
  <c r="W257" i="7"/>
  <c r="V257" i="7"/>
  <c r="U257" i="7"/>
  <c r="U126" i="7"/>
  <c r="V126" i="7"/>
  <c r="W126" i="7"/>
  <c r="U169" i="7"/>
  <c r="W169" i="7"/>
  <c r="V169" i="7"/>
  <c r="U246" i="7"/>
  <c r="W246" i="7"/>
  <c r="V246" i="7"/>
  <c r="O66" i="7"/>
  <c r="W66" i="7"/>
  <c r="V66" i="7"/>
  <c r="U66" i="7"/>
  <c r="W258" i="7"/>
  <c r="U258" i="7"/>
  <c r="V258" i="7"/>
  <c r="W112" i="7"/>
  <c r="U112" i="7"/>
  <c r="V112" i="7"/>
  <c r="W286" i="7"/>
  <c r="V286" i="7"/>
  <c r="U286" i="7"/>
  <c r="V141" i="7"/>
  <c r="W141" i="7"/>
  <c r="U141" i="7"/>
  <c r="U41" i="7"/>
  <c r="V41" i="7"/>
  <c r="W41" i="7"/>
  <c r="V75" i="7"/>
  <c r="W75" i="7"/>
  <c r="U75" i="7"/>
  <c r="U15" i="7"/>
  <c r="W15" i="7"/>
  <c r="V15" i="7"/>
  <c r="W291" i="7"/>
  <c r="U291" i="7"/>
  <c r="V291" i="7"/>
  <c r="W119" i="7"/>
  <c r="U119" i="7"/>
  <c r="V119" i="7"/>
  <c r="W47" i="7"/>
  <c r="U47" i="7"/>
  <c r="V47" i="7"/>
  <c r="V261" i="7"/>
  <c r="W261" i="7"/>
  <c r="U261" i="7"/>
  <c r="V285" i="7"/>
  <c r="U285" i="7"/>
  <c r="W285" i="7"/>
  <c r="V168" i="7"/>
  <c r="U168" i="7"/>
  <c r="W168" i="7"/>
  <c r="C88" i="8"/>
  <c r="E88" i="8" s="1"/>
  <c r="W88" i="7"/>
  <c r="V88" i="7"/>
  <c r="U88" i="7"/>
  <c r="U125" i="7"/>
  <c r="V125" i="7"/>
  <c r="W125" i="7"/>
  <c r="V149" i="7"/>
  <c r="W149" i="7"/>
  <c r="U149" i="7"/>
  <c r="W194" i="7"/>
  <c r="V194" i="7"/>
  <c r="U194" i="7"/>
  <c r="V104" i="7"/>
  <c r="U104" i="7"/>
  <c r="W104" i="7"/>
  <c r="V6" i="7"/>
  <c r="U6" i="7"/>
  <c r="W6" i="7"/>
  <c r="U72" i="7"/>
  <c r="V72" i="7"/>
  <c r="W72" i="7"/>
  <c r="V292" i="7"/>
  <c r="W292" i="7"/>
  <c r="U292" i="7"/>
  <c r="U123" i="7"/>
  <c r="W123" i="7"/>
  <c r="V123" i="7"/>
  <c r="W173" i="7"/>
  <c r="V173" i="7"/>
  <c r="U173" i="7"/>
  <c r="W239" i="7"/>
  <c r="U239" i="7"/>
  <c r="V239" i="7"/>
  <c r="U195" i="7"/>
  <c r="V195" i="7"/>
  <c r="W195" i="7"/>
  <c r="V250" i="7"/>
  <c r="U250" i="7"/>
  <c r="W250" i="7"/>
  <c r="W131" i="7"/>
  <c r="U131" i="7"/>
  <c r="V131" i="7"/>
  <c r="V37" i="7"/>
  <c r="W37" i="7"/>
  <c r="U37" i="7"/>
  <c r="W11" i="7"/>
  <c r="V11" i="7"/>
  <c r="U11" i="7"/>
  <c r="V189" i="7"/>
  <c r="U189" i="7"/>
  <c r="W189" i="7"/>
  <c r="C259" i="8"/>
  <c r="E259" i="8" s="1"/>
  <c r="W259" i="7"/>
  <c r="U259" i="7"/>
  <c r="V259" i="7"/>
  <c r="W223" i="7"/>
  <c r="V223" i="7"/>
  <c r="U223" i="7"/>
  <c r="V279" i="7"/>
  <c r="W279" i="7"/>
  <c r="U279" i="7"/>
  <c r="V165" i="7"/>
  <c r="U165" i="7"/>
  <c r="W165" i="7"/>
  <c r="W31" i="7"/>
  <c r="V31" i="7"/>
  <c r="U31" i="7"/>
  <c r="U178" i="7"/>
  <c r="W178" i="7"/>
  <c r="V178" i="7"/>
  <c r="W270" i="7"/>
  <c r="U270" i="7"/>
  <c r="V270" i="7"/>
  <c r="U77" i="7"/>
  <c r="V77" i="7"/>
  <c r="W77" i="7"/>
  <c r="W284" i="7"/>
  <c r="U284" i="7"/>
  <c r="V284" i="7"/>
  <c r="U89" i="7"/>
  <c r="W89" i="7"/>
  <c r="V89" i="7"/>
  <c r="V232" i="7"/>
  <c r="U232" i="7"/>
  <c r="W232" i="7"/>
  <c r="W73" i="7"/>
  <c r="U73" i="7"/>
  <c r="V73" i="7"/>
  <c r="W85" i="7"/>
  <c r="V85" i="7"/>
  <c r="U85" i="7"/>
  <c r="V38" i="7"/>
  <c r="W38" i="7"/>
  <c r="U38" i="7"/>
  <c r="W96" i="7"/>
  <c r="U96" i="7"/>
  <c r="V96" i="7"/>
  <c r="U198" i="7"/>
  <c r="W198" i="7"/>
  <c r="V198" i="7"/>
  <c r="U252" i="7"/>
  <c r="W252" i="7"/>
  <c r="V252" i="7"/>
  <c r="V102" i="7"/>
  <c r="W102" i="7"/>
  <c r="U102" i="7"/>
  <c r="V135" i="7"/>
  <c r="W135" i="7"/>
  <c r="U135" i="7"/>
  <c r="W172" i="7"/>
  <c r="V172" i="7"/>
  <c r="U172" i="7"/>
  <c r="V111" i="7"/>
  <c r="W111" i="7"/>
  <c r="U111" i="7"/>
  <c r="W130" i="7"/>
  <c r="V130" i="7"/>
  <c r="U130" i="7"/>
  <c r="U243" i="7"/>
  <c r="V243" i="7"/>
  <c r="W243" i="7"/>
  <c r="W227" i="7"/>
  <c r="V227" i="7"/>
  <c r="U227" i="7"/>
  <c r="V12" i="7"/>
  <c r="W12" i="7"/>
  <c r="U12" i="7"/>
  <c r="W208" i="7"/>
  <c r="U208" i="7"/>
  <c r="V208" i="7"/>
  <c r="U110" i="7"/>
  <c r="W110" i="7"/>
  <c r="V110" i="7"/>
  <c r="W260" i="7"/>
  <c r="U260" i="7"/>
  <c r="V260" i="7"/>
  <c r="V57" i="7"/>
  <c r="W57" i="7"/>
  <c r="U57" i="7"/>
  <c r="U29" i="7"/>
  <c r="W29" i="7"/>
  <c r="V29" i="7"/>
  <c r="W180" i="7"/>
  <c r="U180" i="7"/>
  <c r="V180" i="7"/>
  <c r="U142" i="7"/>
  <c r="W142" i="7"/>
  <c r="V142" i="7"/>
  <c r="V268" i="7"/>
  <c r="W268" i="7"/>
  <c r="U268" i="7"/>
  <c r="V221" i="7"/>
  <c r="W221" i="7"/>
  <c r="U221" i="7"/>
  <c r="V150" i="7"/>
  <c r="W150" i="7"/>
  <c r="U150" i="7"/>
  <c r="W233" i="7"/>
  <c r="U233" i="7"/>
  <c r="V233" i="7"/>
  <c r="V176" i="7"/>
  <c r="W176" i="7"/>
  <c r="U176" i="7"/>
  <c r="W74" i="7"/>
  <c r="V74" i="7"/>
  <c r="U74" i="7"/>
  <c r="V229" i="7"/>
  <c r="U229" i="7"/>
  <c r="W229" i="7"/>
  <c r="V103" i="7"/>
  <c r="U103" i="7"/>
  <c r="W103" i="7"/>
  <c r="V240" i="7"/>
  <c r="W240" i="7"/>
  <c r="U240" i="7"/>
  <c r="V24" i="7"/>
  <c r="U24" i="7"/>
  <c r="W24" i="7"/>
  <c r="V109" i="7"/>
  <c r="W109" i="7"/>
  <c r="U109" i="7"/>
  <c r="W162" i="7"/>
  <c r="V162" i="7"/>
  <c r="U162" i="7"/>
  <c r="V22" i="7"/>
  <c r="W22" i="7"/>
  <c r="U22" i="7"/>
  <c r="V25" i="7"/>
  <c r="U25" i="7"/>
  <c r="W25" i="7"/>
  <c r="V68" i="7"/>
  <c r="U68" i="7"/>
  <c r="W68" i="7"/>
  <c r="W215" i="7"/>
  <c r="U215" i="7"/>
  <c r="V215" i="7"/>
  <c r="W159" i="7"/>
  <c r="U159" i="7"/>
  <c r="V159" i="7"/>
  <c r="V91" i="7"/>
  <c r="W91" i="7"/>
  <c r="U91" i="7"/>
  <c r="V100" i="7"/>
  <c r="W100" i="7"/>
  <c r="U100" i="7"/>
  <c r="W95" i="7"/>
  <c r="V95" i="7"/>
  <c r="U95" i="7"/>
  <c r="W155" i="7"/>
  <c r="U155" i="7"/>
  <c r="V155" i="7"/>
  <c r="U62" i="7"/>
  <c r="V62" i="7"/>
  <c r="W62" i="7"/>
  <c r="U94" i="7"/>
  <c r="V94" i="7"/>
  <c r="W94" i="7"/>
  <c r="W192" i="7"/>
  <c r="U192" i="7"/>
  <c r="V192" i="7"/>
  <c r="W116" i="7"/>
  <c r="V116" i="7"/>
  <c r="U116" i="7"/>
  <c r="U241" i="7"/>
  <c r="V241" i="7"/>
  <c r="W241" i="7"/>
  <c r="W235" i="7"/>
  <c r="U235" i="7"/>
  <c r="V235" i="7"/>
  <c r="U290" i="7"/>
  <c r="V290" i="7"/>
  <c r="W290" i="7"/>
  <c r="U65" i="7"/>
  <c r="W65" i="7"/>
  <c r="V65" i="7"/>
  <c r="W61" i="7"/>
  <c r="V61" i="7"/>
  <c r="U61" i="7"/>
  <c r="W238" i="7"/>
  <c r="V238" i="7"/>
  <c r="U238" i="7"/>
  <c r="W14" i="7"/>
  <c r="V14" i="7"/>
  <c r="U14" i="7"/>
  <c r="W206" i="7"/>
  <c r="V206" i="7"/>
  <c r="U206" i="7"/>
  <c r="U82" i="7"/>
  <c r="V82" i="7"/>
  <c r="W82" i="7"/>
  <c r="W144" i="7"/>
  <c r="V144" i="7"/>
  <c r="U144" i="7"/>
  <c r="O163" i="7"/>
  <c r="Q163" i="7" s="1"/>
  <c r="X163" i="7" s="1"/>
  <c r="V163" i="7"/>
  <c r="U163" i="7"/>
  <c r="W163" i="7"/>
  <c r="V69" i="7"/>
  <c r="W69" i="7"/>
  <c r="U69" i="7"/>
  <c r="V288" i="7"/>
  <c r="U288" i="7"/>
  <c r="W288" i="7"/>
  <c r="W197" i="7"/>
  <c r="V197" i="7"/>
  <c r="U197" i="7"/>
  <c r="W216" i="7"/>
  <c r="V216" i="7"/>
  <c r="U216" i="7"/>
  <c r="W145" i="7"/>
  <c r="U145" i="7"/>
  <c r="V145" i="7"/>
  <c r="U205" i="7"/>
  <c r="V205" i="7"/>
  <c r="W205" i="7"/>
  <c r="U32" i="7"/>
  <c r="V32" i="7"/>
  <c r="W32" i="7"/>
  <c r="U212" i="7"/>
  <c r="W212" i="7"/>
  <c r="V212" i="7"/>
  <c r="V81" i="7"/>
  <c r="U81" i="7"/>
  <c r="W81" i="7"/>
  <c r="V93" i="7"/>
  <c r="U93" i="7"/>
  <c r="W93" i="7"/>
  <c r="W236" i="7"/>
  <c r="V236" i="7"/>
  <c r="U236" i="7"/>
  <c r="W218" i="7"/>
  <c r="V218" i="7"/>
  <c r="U218" i="7"/>
  <c r="U86" i="7"/>
  <c r="W86" i="7"/>
  <c r="V86" i="7"/>
  <c r="W167" i="7"/>
  <c r="U167" i="7"/>
  <c r="V167" i="7"/>
  <c r="V97" i="7"/>
  <c r="W97" i="7"/>
  <c r="U97" i="7"/>
  <c r="V222" i="7"/>
  <c r="W222" i="7"/>
  <c r="U222" i="7"/>
  <c r="V253" i="7"/>
  <c r="U253" i="7"/>
  <c r="W253" i="7"/>
  <c r="V90" i="7"/>
  <c r="W90" i="7"/>
  <c r="U90" i="7"/>
  <c r="U26" i="7"/>
  <c r="V26" i="7"/>
  <c r="W26" i="7"/>
  <c r="W92" i="7"/>
  <c r="U92" i="7"/>
  <c r="V92" i="7"/>
  <c r="V128" i="7"/>
  <c r="W128" i="7"/>
  <c r="U128" i="7"/>
  <c r="W275" i="7"/>
  <c r="U275" i="7"/>
  <c r="V275" i="7"/>
  <c r="W56" i="7"/>
  <c r="V56" i="7"/>
  <c r="U56" i="7"/>
  <c r="W151" i="7"/>
  <c r="V151" i="7"/>
  <c r="U151" i="7"/>
  <c r="W160" i="7"/>
  <c r="U160" i="7"/>
  <c r="V160" i="7"/>
  <c r="W115" i="7"/>
  <c r="U115" i="7"/>
  <c r="V115" i="7"/>
  <c r="W40" i="7"/>
  <c r="V40" i="7"/>
  <c r="U40" i="7"/>
  <c r="U264" i="7"/>
  <c r="V264" i="7"/>
  <c r="W264" i="7"/>
  <c r="V204" i="7"/>
  <c r="U204" i="7"/>
  <c r="W204" i="7"/>
  <c r="V129" i="7"/>
  <c r="W129" i="7"/>
  <c r="U129" i="7"/>
  <c r="V147" i="7"/>
  <c r="W147" i="7"/>
  <c r="U147" i="7"/>
  <c r="U63" i="7"/>
  <c r="V63" i="7"/>
  <c r="W63" i="7"/>
  <c r="C30" i="8"/>
  <c r="E30" i="8" s="1"/>
  <c r="W30" i="7"/>
  <c r="U30" i="7"/>
  <c r="V30" i="7"/>
  <c r="V43" i="7"/>
  <c r="W43" i="7"/>
  <c r="U43" i="7"/>
  <c r="V281" i="7"/>
  <c r="W281" i="7"/>
  <c r="U281" i="7"/>
  <c r="W184" i="7"/>
  <c r="U184" i="7"/>
  <c r="V184" i="7"/>
  <c r="V146" i="7"/>
  <c r="W146" i="7"/>
  <c r="U146" i="7"/>
  <c r="V80" i="7"/>
  <c r="U80" i="7"/>
  <c r="W80" i="7"/>
  <c r="W247" i="7"/>
  <c r="U247" i="7"/>
  <c r="V247" i="7"/>
  <c r="W209" i="7"/>
  <c r="U209" i="7"/>
  <c r="V209" i="7"/>
  <c r="V274" i="7"/>
  <c r="W274" i="7"/>
  <c r="U274" i="7"/>
  <c r="W256" i="7"/>
  <c r="U256" i="7"/>
  <c r="V256" i="7"/>
  <c r="W262" i="7"/>
  <c r="U262" i="7"/>
  <c r="V262" i="7"/>
  <c r="V122" i="7"/>
  <c r="U122" i="7"/>
  <c r="W122" i="7"/>
  <c r="W44" i="7"/>
  <c r="V44" i="7"/>
  <c r="U44" i="7"/>
  <c r="W87" i="7"/>
  <c r="V87" i="7"/>
  <c r="U87" i="7"/>
  <c r="W20" i="7"/>
  <c r="V20" i="7"/>
  <c r="U20" i="7"/>
  <c r="V164" i="7"/>
  <c r="W164" i="7"/>
  <c r="U164" i="7"/>
  <c r="V266" i="7"/>
  <c r="W266" i="7"/>
  <c r="U266" i="7"/>
  <c r="V161" i="7"/>
  <c r="W161" i="7"/>
  <c r="U161" i="7"/>
  <c r="V225" i="7"/>
  <c r="U225" i="7"/>
  <c r="W225" i="7"/>
  <c r="V249" i="7"/>
  <c r="W249" i="7"/>
  <c r="U249" i="7"/>
  <c r="W242" i="7"/>
  <c r="V242" i="7"/>
  <c r="U242" i="7"/>
  <c r="V248" i="7"/>
  <c r="U248" i="7"/>
  <c r="W248" i="7"/>
  <c r="W152" i="7"/>
  <c r="V152" i="7"/>
  <c r="U152" i="7"/>
  <c r="U10" i="7"/>
  <c r="V10" i="7"/>
  <c r="W10" i="7"/>
  <c r="V220" i="7"/>
  <c r="W220" i="7"/>
  <c r="U220" i="7"/>
  <c r="V202" i="7"/>
  <c r="W202" i="7"/>
  <c r="U202" i="7"/>
  <c r="W226" i="7"/>
  <c r="U226" i="7"/>
  <c r="V226" i="7"/>
  <c r="U101" i="7"/>
  <c r="W101" i="7"/>
  <c r="V101" i="7"/>
  <c r="U34" i="7"/>
  <c r="W34" i="7"/>
  <c r="V34" i="7"/>
  <c r="W191" i="7"/>
  <c r="U191" i="7"/>
  <c r="V191" i="7"/>
  <c r="U48" i="7"/>
  <c r="V48" i="7"/>
  <c r="W48" i="7"/>
  <c r="W175" i="7"/>
  <c r="V175" i="7"/>
  <c r="U175" i="7"/>
  <c r="W99" i="7"/>
  <c r="V99" i="7"/>
  <c r="U99" i="7"/>
  <c r="V54" i="7"/>
  <c r="W54" i="7"/>
  <c r="U54" i="7"/>
  <c r="U17" i="7"/>
  <c r="V17" i="7"/>
  <c r="W17" i="7"/>
  <c r="V106" i="7"/>
  <c r="W106" i="7"/>
  <c r="U106" i="7"/>
  <c r="U53" i="7"/>
  <c r="W53" i="7"/>
  <c r="V53" i="7"/>
  <c r="V148" i="7"/>
  <c r="U148" i="7"/>
  <c r="W148" i="7"/>
  <c r="W79" i="7"/>
  <c r="U79" i="7"/>
  <c r="V79" i="7"/>
  <c r="U154" i="7"/>
  <c r="W154" i="7"/>
  <c r="V154" i="7"/>
  <c r="W211" i="7"/>
  <c r="U211" i="7"/>
  <c r="V211" i="7"/>
  <c r="W140" i="7"/>
  <c r="V140" i="7"/>
  <c r="U140" i="7"/>
  <c r="V18" i="7"/>
  <c r="U18" i="7"/>
  <c r="W18" i="7"/>
  <c r="U55" i="7"/>
  <c r="W55" i="7"/>
  <c r="V55" i="7"/>
  <c r="W276" i="7"/>
  <c r="V276" i="7"/>
  <c r="U276" i="7"/>
  <c r="W244" i="7"/>
  <c r="V244" i="7"/>
  <c r="U244" i="7"/>
  <c r="U139" i="7"/>
  <c r="V139" i="7"/>
  <c r="W139" i="7"/>
  <c r="U113" i="7"/>
  <c r="W113" i="7"/>
  <c r="V113" i="7"/>
  <c r="W35" i="7"/>
  <c r="U35" i="7"/>
  <c r="V35" i="7"/>
  <c r="W203" i="7"/>
  <c r="U203" i="7"/>
  <c r="V203" i="7"/>
  <c r="W156" i="7"/>
  <c r="V156" i="7"/>
  <c r="U156" i="7"/>
  <c r="W289" i="7"/>
  <c r="U289" i="7"/>
  <c r="V289" i="7"/>
  <c r="U138" i="7"/>
  <c r="V138" i="7"/>
  <c r="W138" i="7"/>
  <c r="W60" i="7"/>
  <c r="V60" i="7"/>
  <c r="U60" i="7"/>
  <c r="W58" i="7"/>
  <c r="V58" i="7"/>
  <c r="U58" i="7"/>
  <c r="V273" i="7"/>
  <c r="U273" i="7"/>
  <c r="W273" i="7"/>
  <c r="V67" i="7"/>
  <c r="W67" i="7"/>
  <c r="U67" i="7"/>
  <c r="V187" i="7"/>
  <c r="W187" i="7"/>
  <c r="U187" i="7"/>
  <c r="U157" i="7"/>
  <c r="W157" i="7"/>
  <c r="V157" i="7"/>
  <c r="P133" i="7"/>
  <c r="U133" i="7"/>
  <c r="W133" i="7"/>
  <c r="V133" i="7"/>
  <c r="V124" i="7"/>
  <c r="W124" i="7"/>
  <c r="U124" i="7"/>
  <c r="U193" i="7"/>
  <c r="W193" i="7"/>
  <c r="V193" i="7"/>
  <c r="W132" i="7"/>
  <c r="U132" i="7"/>
  <c r="V132" i="7"/>
  <c r="V117" i="7"/>
  <c r="W117" i="7"/>
  <c r="U117" i="7"/>
  <c r="V21" i="7"/>
  <c r="W21" i="7"/>
  <c r="U21" i="7"/>
  <c r="V153" i="7"/>
  <c r="U153" i="7"/>
  <c r="W153" i="7"/>
  <c r="U121" i="7"/>
  <c r="W121" i="7"/>
  <c r="V121" i="7"/>
  <c r="U277" i="7"/>
  <c r="W277" i="7"/>
  <c r="V277" i="7"/>
  <c r="V7" i="7"/>
  <c r="U7" i="7"/>
  <c r="W7" i="7"/>
  <c r="V134" i="7"/>
  <c r="U134" i="7"/>
  <c r="W134" i="7"/>
  <c r="V174" i="7"/>
  <c r="W174" i="7"/>
  <c r="U174" i="7"/>
  <c r="V200" i="7"/>
  <c r="U200" i="7"/>
  <c r="W200" i="7"/>
  <c r="P66" i="7"/>
  <c r="U283" i="7"/>
  <c r="W283" i="7"/>
  <c r="V283" i="7"/>
  <c r="W27" i="7"/>
  <c r="V27" i="7"/>
  <c r="U27" i="7"/>
  <c r="W23" i="7"/>
  <c r="V23" i="7"/>
  <c r="U23" i="7"/>
  <c r="V36" i="7"/>
  <c r="W36" i="7"/>
  <c r="U36" i="7"/>
  <c r="W278" i="7"/>
  <c r="V278" i="7"/>
  <c r="U278" i="7"/>
  <c r="U231" i="7"/>
  <c r="V231" i="7"/>
  <c r="W231" i="7"/>
  <c r="W179" i="7"/>
  <c r="U179" i="7"/>
  <c r="V179" i="7"/>
  <c r="W136" i="7"/>
  <c r="V136" i="7"/>
  <c r="U136" i="7"/>
  <c r="W84" i="7"/>
  <c r="V84" i="7"/>
  <c r="U84" i="7"/>
  <c r="W71" i="7"/>
  <c r="U71" i="7"/>
  <c r="V71" i="7"/>
  <c r="U5" i="7"/>
  <c r="W5" i="7"/>
  <c r="V5" i="7"/>
  <c r="W13" i="7"/>
  <c r="U13" i="7"/>
  <c r="V13" i="7"/>
  <c r="V8" i="7"/>
  <c r="W8" i="7"/>
  <c r="U8" i="7"/>
  <c r="W185" i="7"/>
  <c r="V185" i="7"/>
  <c r="U185" i="7"/>
  <c r="U19" i="7"/>
  <c r="V19" i="7"/>
  <c r="W19" i="7"/>
  <c r="W114" i="7"/>
  <c r="U114" i="7"/>
  <c r="V114" i="7"/>
  <c r="W42" i="7"/>
  <c r="U42" i="7"/>
  <c r="V42" i="7"/>
  <c r="V213" i="7"/>
  <c r="W213" i="7"/>
  <c r="U213" i="7"/>
  <c r="V183" i="7"/>
  <c r="W183" i="7"/>
  <c r="U183" i="7"/>
  <c r="W196" i="7"/>
  <c r="V196" i="7"/>
  <c r="U196" i="7"/>
  <c r="W228" i="7"/>
  <c r="U228" i="7"/>
  <c r="V228" i="7"/>
  <c r="V64" i="7"/>
  <c r="W64" i="7"/>
  <c r="U64" i="7"/>
  <c r="W108" i="7"/>
  <c r="V108" i="7"/>
  <c r="U108" i="7"/>
  <c r="W49" i="7"/>
  <c r="U49" i="7"/>
  <c r="V49" i="7"/>
  <c r="W170" i="7"/>
  <c r="U170" i="7"/>
  <c r="V170" i="7"/>
  <c r="W107" i="7"/>
  <c r="U107" i="7"/>
  <c r="V107" i="7"/>
  <c r="U181" i="7"/>
  <c r="V181" i="7"/>
  <c r="W181" i="7"/>
  <c r="W272" i="7"/>
  <c r="V272" i="7"/>
  <c r="U272" i="7"/>
  <c r="V237" i="7"/>
  <c r="W237" i="7"/>
  <c r="U237" i="7"/>
  <c r="U207" i="7"/>
  <c r="W207" i="7"/>
  <c r="V207" i="7"/>
  <c r="W230" i="7"/>
  <c r="U230" i="7"/>
  <c r="V230" i="7"/>
  <c r="W287" i="7"/>
  <c r="U287" i="7"/>
  <c r="V287" i="7"/>
  <c r="V282" i="7"/>
  <c r="U282" i="7"/>
  <c r="W282" i="7"/>
  <c r="W254" i="7"/>
  <c r="V254" i="7"/>
  <c r="U254" i="7"/>
  <c r="W50" i="7"/>
  <c r="U50" i="7"/>
  <c r="V50" i="7"/>
  <c r="V177" i="7"/>
  <c r="W177" i="7"/>
  <c r="U177" i="7"/>
  <c r="U188" i="7"/>
  <c r="W188" i="7"/>
  <c r="V188" i="7"/>
  <c r="V201" i="7"/>
  <c r="W201" i="7"/>
  <c r="U201" i="7"/>
  <c r="W210" i="7"/>
  <c r="U210" i="7"/>
  <c r="V210" i="7"/>
  <c r="U224" i="7"/>
  <c r="V224" i="7"/>
  <c r="W224" i="7"/>
  <c r="U120" i="7"/>
  <c r="W120" i="7"/>
  <c r="V120" i="7"/>
  <c r="W4" i="7"/>
  <c r="V4" i="7"/>
  <c r="U4" i="7"/>
  <c r="V33" i="7"/>
  <c r="W33" i="7"/>
  <c r="U33" i="7"/>
  <c r="V51" i="7"/>
  <c r="U51" i="7"/>
  <c r="W51" i="7"/>
  <c r="W16" i="7"/>
  <c r="U16" i="7"/>
  <c r="V16" i="7"/>
  <c r="W28" i="7"/>
  <c r="U28" i="7"/>
  <c r="V28" i="7"/>
  <c r="V214" i="7"/>
  <c r="W214" i="7"/>
  <c r="U214" i="7"/>
  <c r="W182" i="7"/>
  <c r="V182" i="7"/>
  <c r="U182" i="7"/>
  <c r="W143" i="7"/>
  <c r="U143" i="7"/>
  <c r="V143" i="7"/>
  <c r="V45" i="7"/>
  <c r="W45" i="7"/>
  <c r="U45" i="7"/>
  <c r="V166" i="7"/>
  <c r="W166" i="7"/>
  <c r="U166" i="7"/>
  <c r="W59" i="7"/>
  <c r="V59" i="7"/>
  <c r="U59" i="7"/>
  <c r="V190" i="7"/>
  <c r="W190" i="7"/>
  <c r="U190" i="7"/>
  <c r="W76" i="7"/>
  <c r="V76" i="7"/>
  <c r="U76" i="7"/>
  <c r="W245" i="7"/>
  <c r="U245" i="7"/>
  <c r="V245" i="7"/>
  <c r="V219" i="7"/>
  <c r="W219" i="7"/>
  <c r="U219" i="7"/>
  <c r="W251" i="7"/>
  <c r="U251" i="7"/>
  <c r="V251" i="7"/>
  <c r="U269" i="7"/>
  <c r="W269" i="7"/>
  <c r="V269" i="7"/>
  <c r="W263" i="7"/>
  <c r="U263" i="7"/>
  <c r="V263" i="7"/>
  <c r="V255" i="7"/>
  <c r="U255" i="7"/>
  <c r="W255" i="7"/>
  <c r="V234" i="7"/>
  <c r="W234" i="7"/>
  <c r="U234" i="7"/>
  <c r="U265" i="7"/>
  <c r="V265" i="7"/>
  <c r="W265" i="7"/>
  <c r="W70" i="7"/>
  <c r="U70" i="7"/>
  <c r="V70" i="7"/>
  <c r="W158" i="7"/>
  <c r="U158" i="7"/>
  <c r="V158" i="7"/>
  <c r="W280" i="7"/>
  <c r="V280" i="7"/>
  <c r="U280" i="7"/>
  <c r="W199" i="7"/>
  <c r="V199" i="7"/>
  <c r="U199" i="7"/>
  <c r="W118" i="7"/>
  <c r="U118" i="7"/>
  <c r="V118" i="7"/>
  <c r="V105" i="7"/>
  <c r="W105" i="7"/>
  <c r="U105" i="7"/>
  <c r="W3" i="7"/>
  <c r="U3" i="7"/>
  <c r="V3" i="7"/>
  <c r="U217" i="7"/>
  <c r="V217" i="7"/>
  <c r="W217" i="7"/>
  <c r="V52" i="7"/>
  <c r="U52" i="7"/>
  <c r="W52" i="7"/>
  <c r="C66" i="8"/>
  <c r="E66" i="8" s="1"/>
  <c r="P259" i="7"/>
  <c r="P30" i="7"/>
  <c r="O30" i="7"/>
  <c r="Q30" i="7" s="1"/>
  <c r="X30" i="7" s="1"/>
  <c r="S244" i="7"/>
  <c r="R244" i="7"/>
  <c r="T244" i="7"/>
  <c r="T206" i="7"/>
  <c r="S206" i="7"/>
  <c r="R206" i="7"/>
  <c r="S176" i="7"/>
  <c r="R176" i="7"/>
  <c r="T176" i="7"/>
  <c r="S86" i="7"/>
  <c r="T86" i="7"/>
  <c r="R86" i="7"/>
  <c r="S116" i="7"/>
  <c r="R116" i="7"/>
  <c r="T116" i="7"/>
  <c r="R71" i="7"/>
  <c r="S71" i="7"/>
  <c r="T71" i="7"/>
  <c r="T253" i="7"/>
  <c r="S253" i="7"/>
  <c r="R253" i="7"/>
  <c r="S83" i="7"/>
  <c r="T83" i="7"/>
  <c r="R83" i="7"/>
  <c r="S203" i="7"/>
  <c r="R203" i="7"/>
  <c r="T203" i="7"/>
  <c r="R292" i="7"/>
  <c r="S292" i="7"/>
  <c r="T292" i="7"/>
  <c r="S128" i="7"/>
  <c r="T128" i="7"/>
  <c r="R128" i="7"/>
  <c r="P63" i="7"/>
  <c r="T63" i="7"/>
  <c r="S63" i="7"/>
  <c r="R63" i="7"/>
  <c r="S44" i="7"/>
  <c r="R44" i="7"/>
  <c r="T44" i="7"/>
  <c r="P160" i="7"/>
  <c r="S160" i="7"/>
  <c r="T160" i="7"/>
  <c r="R160" i="7"/>
  <c r="S98" i="7"/>
  <c r="R98" i="7"/>
  <c r="T98" i="7"/>
  <c r="P87" i="7"/>
  <c r="S87" i="7"/>
  <c r="T87" i="7"/>
  <c r="R87" i="7"/>
  <c r="S40" i="7"/>
  <c r="T40" i="7"/>
  <c r="R40" i="7"/>
  <c r="R241" i="7"/>
  <c r="S241" i="7"/>
  <c r="T241" i="7"/>
  <c r="R20" i="7"/>
  <c r="T20" i="7"/>
  <c r="S20" i="7"/>
  <c r="S264" i="7"/>
  <c r="T264" i="7"/>
  <c r="R264" i="7"/>
  <c r="T150" i="7"/>
  <c r="S150" i="7"/>
  <c r="R150" i="7"/>
  <c r="S51" i="7"/>
  <c r="R51" i="7"/>
  <c r="T51" i="7"/>
  <c r="R230" i="7"/>
  <c r="S230" i="7"/>
  <c r="T230" i="7"/>
  <c r="S235" i="7"/>
  <c r="R235" i="7"/>
  <c r="T235" i="7"/>
  <c r="S131" i="7"/>
  <c r="T131" i="7"/>
  <c r="R131" i="7"/>
  <c r="R254" i="7"/>
  <c r="S254" i="7"/>
  <c r="T254" i="7"/>
  <c r="T67" i="7"/>
  <c r="S67" i="7"/>
  <c r="R67" i="7"/>
  <c r="S126" i="7"/>
  <c r="T126" i="7"/>
  <c r="R126" i="7"/>
  <c r="T49" i="7"/>
  <c r="S49" i="7"/>
  <c r="R49" i="7"/>
  <c r="C188" i="8"/>
  <c r="E188" i="8" s="1"/>
  <c r="S188" i="7"/>
  <c r="T188" i="7"/>
  <c r="R188" i="7"/>
  <c r="S184" i="7"/>
  <c r="T184" i="7"/>
  <c r="R184" i="7"/>
  <c r="T107" i="7"/>
  <c r="S107" i="7"/>
  <c r="R107" i="7"/>
  <c r="S220" i="7"/>
  <c r="T220" i="7"/>
  <c r="R220" i="7"/>
  <c r="S290" i="7"/>
  <c r="T290" i="7"/>
  <c r="R290" i="7"/>
  <c r="T205" i="7"/>
  <c r="R205" i="7"/>
  <c r="S205" i="7"/>
  <c r="S120" i="7"/>
  <c r="T120" i="7"/>
  <c r="R120" i="7"/>
  <c r="S146" i="7"/>
  <c r="R146" i="7"/>
  <c r="T146" i="7"/>
  <c r="T279" i="7"/>
  <c r="R279" i="7"/>
  <c r="S279" i="7"/>
  <c r="S4" i="7"/>
  <c r="T4" i="7"/>
  <c r="R4" i="7"/>
  <c r="R272" i="7"/>
  <c r="S272" i="7"/>
  <c r="T272" i="7"/>
  <c r="S31" i="7"/>
  <c r="T31" i="7"/>
  <c r="R31" i="7"/>
  <c r="S9" i="7"/>
  <c r="R9" i="7"/>
  <c r="T9" i="7"/>
  <c r="S6" i="7"/>
  <c r="T6" i="7"/>
  <c r="R6" i="7"/>
  <c r="S143" i="7"/>
  <c r="T143" i="7"/>
  <c r="R143" i="7"/>
  <c r="S16" i="7"/>
  <c r="T16" i="7"/>
  <c r="R16" i="7"/>
  <c r="S80" i="7"/>
  <c r="T80" i="7"/>
  <c r="R80" i="7"/>
  <c r="S195" i="7"/>
  <c r="T195" i="7"/>
  <c r="R195" i="7"/>
  <c r="R249" i="7"/>
  <c r="S249" i="7"/>
  <c r="T249" i="7"/>
  <c r="S82" i="7"/>
  <c r="T82" i="7"/>
  <c r="R82" i="7"/>
  <c r="T34" i="7"/>
  <c r="R34" i="7"/>
  <c r="S34" i="7"/>
  <c r="R21" i="7"/>
  <c r="S21" i="7"/>
  <c r="T21" i="7"/>
  <c r="R198" i="7"/>
  <c r="S198" i="7"/>
  <c r="T198" i="7"/>
  <c r="S99" i="7"/>
  <c r="T99" i="7"/>
  <c r="R99" i="7"/>
  <c r="R121" i="7"/>
  <c r="S121" i="7"/>
  <c r="T121" i="7"/>
  <c r="S41" i="7"/>
  <c r="R41" i="7"/>
  <c r="T41" i="7"/>
  <c r="R172" i="7"/>
  <c r="S172" i="7"/>
  <c r="T172" i="7"/>
  <c r="C148" i="8"/>
  <c r="E148" i="8" s="1"/>
  <c r="R148" i="7"/>
  <c r="S148" i="7"/>
  <c r="T148" i="7"/>
  <c r="C15" i="8"/>
  <c r="E15" i="8" s="1"/>
  <c r="T15" i="7"/>
  <c r="S15" i="7"/>
  <c r="R15" i="7"/>
  <c r="S227" i="7"/>
  <c r="T227" i="7"/>
  <c r="R227" i="7"/>
  <c r="S140" i="7"/>
  <c r="T140" i="7"/>
  <c r="R140" i="7"/>
  <c r="S110" i="7"/>
  <c r="T110" i="7"/>
  <c r="R110" i="7"/>
  <c r="S18" i="7"/>
  <c r="T18" i="7"/>
  <c r="R18" i="7"/>
  <c r="S291" i="7"/>
  <c r="T291" i="7"/>
  <c r="R291" i="7"/>
  <c r="T29" i="7"/>
  <c r="S29" i="7"/>
  <c r="R29" i="7"/>
  <c r="R276" i="7"/>
  <c r="S276" i="7"/>
  <c r="T276" i="7"/>
  <c r="T174" i="7"/>
  <c r="R174" i="7"/>
  <c r="S174" i="7"/>
  <c r="S226" i="7"/>
  <c r="T226" i="7"/>
  <c r="R226" i="7"/>
  <c r="R72" i="7"/>
  <c r="S72" i="7"/>
  <c r="T72" i="7"/>
  <c r="T219" i="7"/>
  <c r="S219" i="7"/>
  <c r="R219" i="7"/>
  <c r="S24" i="7"/>
  <c r="T24" i="7"/>
  <c r="R24" i="7"/>
  <c r="R255" i="7"/>
  <c r="S255" i="7"/>
  <c r="T255" i="7"/>
  <c r="T27" i="7"/>
  <c r="S27" i="7"/>
  <c r="R27" i="7"/>
  <c r="S144" i="7"/>
  <c r="R144" i="7"/>
  <c r="T144" i="7"/>
  <c r="T25" i="7"/>
  <c r="R25" i="7"/>
  <c r="S25" i="7"/>
  <c r="C280" i="8"/>
  <c r="E280" i="8" s="1"/>
  <c r="S280" i="7"/>
  <c r="T280" i="7"/>
  <c r="R280" i="7"/>
  <c r="S168" i="7"/>
  <c r="T168" i="7"/>
  <c r="R168" i="7"/>
  <c r="S91" i="7"/>
  <c r="R91" i="7"/>
  <c r="T91" i="7"/>
  <c r="T3" i="7"/>
  <c r="S3" i="7"/>
  <c r="T125" i="7"/>
  <c r="R125" i="7"/>
  <c r="S125" i="7"/>
  <c r="S62" i="7"/>
  <c r="T62" i="7"/>
  <c r="R62" i="7"/>
  <c r="R217" i="7"/>
  <c r="S217" i="7"/>
  <c r="T217" i="7"/>
  <c r="T231" i="7"/>
  <c r="R231" i="7"/>
  <c r="S231" i="7"/>
  <c r="S52" i="7"/>
  <c r="T52" i="7"/>
  <c r="R52" i="7"/>
  <c r="T182" i="7"/>
  <c r="S182" i="7"/>
  <c r="R182" i="7"/>
  <c r="R236" i="7"/>
  <c r="S236" i="7"/>
  <c r="T236" i="7"/>
  <c r="S32" i="7"/>
  <c r="T32" i="7"/>
  <c r="R32" i="7"/>
  <c r="S45" i="7"/>
  <c r="R45" i="7"/>
  <c r="T45" i="7"/>
  <c r="T181" i="7"/>
  <c r="S181" i="7"/>
  <c r="R181" i="7"/>
  <c r="R138" i="7"/>
  <c r="S138" i="7"/>
  <c r="T138" i="7"/>
  <c r="S192" i="7"/>
  <c r="T192" i="7"/>
  <c r="R192" i="7"/>
  <c r="S104" i="7"/>
  <c r="R104" i="7"/>
  <c r="T104" i="7"/>
  <c r="R233" i="7"/>
  <c r="S233" i="7"/>
  <c r="T233" i="7"/>
  <c r="S216" i="7"/>
  <c r="T216" i="7"/>
  <c r="R216" i="7"/>
  <c r="T132" i="7"/>
  <c r="R132" i="7"/>
  <c r="S132" i="7"/>
  <c r="T113" i="7"/>
  <c r="R113" i="7"/>
  <c r="S113" i="7"/>
  <c r="S222" i="7"/>
  <c r="R222" i="7"/>
  <c r="T222" i="7"/>
  <c r="S137" i="7"/>
  <c r="R137" i="7"/>
  <c r="T137" i="7"/>
  <c r="S8" i="7"/>
  <c r="T8" i="7"/>
  <c r="R8" i="7"/>
  <c r="S288" i="7"/>
  <c r="T288" i="7"/>
  <c r="R288" i="7"/>
  <c r="S92" i="7"/>
  <c r="T92" i="7"/>
  <c r="R92" i="7"/>
  <c r="S156" i="7"/>
  <c r="T156" i="7"/>
  <c r="R156" i="7"/>
  <c r="C19" i="8"/>
  <c r="E19" i="8" s="1"/>
  <c r="S19" i="7"/>
  <c r="R19" i="7"/>
  <c r="T19" i="7"/>
  <c r="C151" i="8"/>
  <c r="E151" i="8" s="1"/>
  <c r="T151" i="7"/>
  <c r="S151" i="7"/>
  <c r="R151" i="7"/>
  <c r="C42" i="8"/>
  <c r="E42" i="8" s="1"/>
  <c r="S42" i="7"/>
  <c r="T42" i="7"/>
  <c r="R42" i="7"/>
  <c r="T173" i="7"/>
  <c r="R173" i="7"/>
  <c r="S173" i="7"/>
  <c r="R179" i="7"/>
  <c r="S179" i="7"/>
  <c r="T179" i="7"/>
  <c r="S180" i="7"/>
  <c r="R180" i="7"/>
  <c r="T180" i="7"/>
  <c r="T78" i="7"/>
  <c r="S78" i="7"/>
  <c r="R78" i="7"/>
  <c r="S89" i="7"/>
  <c r="R89" i="7"/>
  <c r="T89" i="7"/>
  <c r="R33" i="7"/>
  <c r="S33" i="7"/>
  <c r="T33" i="7"/>
  <c r="S258" i="7"/>
  <c r="T258" i="7"/>
  <c r="R258" i="7"/>
  <c r="T46" i="7"/>
  <c r="S46" i="7"/>
  <c r="R46" i="7"/>
  <c r="R164" i="7"/>
  <c r="S164" i="7"/>
  <c r="T164" i="7"/>
  <c r="S93" i="7"/>
  <c r="T93" i="7"/>
  <c r="R93" i="7"/>
  <c r="S76" i="7"/>
  <c r="T76" i="7"/>
  <c r="R76" i="7"/>
  <c r="T73" i="7"/>
  <c r="R73" i="7"/>
  <c r="S73" i="7"/>
  <c r="R257" i="7"/>
  <c r="S257" i="7"/>
  <c r="T257" i="7"/>
  <c r="T64" i="7"/>
  <c r="S64" i="7"/>
  <c r="R64" i="7"/>
  <c r="S282" i="7"/>
  <c r="T282" i="7"/>
  <c r="R282" i="7"/>
  <c r="R281" i="7"/>
  <c r="S281" i="7"/>
  <c r="T281" i="7"/>
  <c r="T11" i="7"/>
  <c r="S11" i="7"/>
  <c r="R11" i="7"/>
  <c r="S145" i="7"/>
  <c r="T145" i="7"/>
  <c r="R145" i="7"/>
  <c r="S152" i="7"/>
  <c r="T152" i="7"/>
  <c r="R152" i="7"/>
  <c r="P157" i="7"/>
  <c r="T157" i="7"/>
  <c r="R157" i="7"/>
  <c r="S157" i="7"/>
  <c r="C170" i="8"/>
  <c r="E170" i="8" s="1"/>
  <c r="S170" i="7"/>
  <c r="T170" i="7"/>
  <c r="R170" i="7"/>
  <c r="O210" i="7"/>
  <c r="S210" i="7"/>
  <c r="T210" i="7"/>
  <c r="R210" i="7"/>
  <c r="T66" i="7"/>
  <c r="S66" i="7"/>
  <c r="R66" i="7"/>
  <c r="S193" i="7"/>
  <c r="R193" i="7"/>
  <c r="T193" i="7"/>
  <c r="R284" i="7"/>
  <c r="S284" i="7"/>
  <c r="T284" i="7"/>
  <c r="T237" i="7"/>
  <c r="R237" i="7"/>
  <c r="S237" i="7"/>
  <c r="R139" i="7"/>
  <c r="S139" i="7"/>
  <c r="T139" i="7"/>
  <c r="T74" i="7"/>
  <c r="S74" i="7"/>
  <c r="R74" i="7"/>
  <c r="S117" i="7"/>
  <c r="T117" i="7"/>
  <c r="R117" i="7"/>
  <c r="S96" i="7"/>
  <c r="T96" i="7"/>
  <c r="R96" i="7"/>
  <c r="S175" i="7"/>
  <c r="T175" i="7"/>
  <c r="R175" i="7"/>
  <c r="T141" i="7"/>
  <c r="R141" i="7"/>
  <c r="S141" i="7"/>
  <c r="T135" i="7"/>
  <c r="S135" i="7"/>
  <c r="R135" i="7"/>
  <c r="R53" i="7"/>
  <c r="S53" i="7"/>
  <c r="T53" i="7"/>
  <c r="O75" i="7"/>
  <c r="S75" i="7"/>
  <c r="T75" i="7"/>
  <c r="R75" i="7"/>
  <c r="P243" i="7"/>
  <c r="S243" i="7"/>
  <c r="T243" i="7"/>
  <c r="R243" i="7"/>
  <c r="C211" i="8"/>
  <c r="E211" i="8" s="1"/>
  <c r="S211" i="7"/>
  <c r="T211" i="7"/>
  <c r="R211" i="7"/>
  <c r="S7" i="7"/>
  <c r="R7" i="7"/>
  <c r="T7" i="7"/>
  <c r="T134" i="7"/>
  <c r="S134" i="7"/>
  <c r="R134" i="7"/>
  <c r="S218" i="7"/>
  <c r="T218" i="7"/>
  <c r="R218" i="7"/>
  <c r="R261" i="7"/>
  <c r="S261" i="7"/>
  <c r="T261" i="7"/>
  <c r="S240" i="7"/>
  <c r="R240" i="7"/>
  <c r="T240" i="7"/>
  <c r="T263" i="7"/>
  <c r="R263" i="7"/>
  <c r="S263" i="7"/>
  <c r="T285" i="7"/>
  <c r="R285" i="7"/>
  <c r="S285" i="7"/>
  <c r="S22" i="7"/>
  <c r="T22" i="7"/>
  <c r="R22" i="7"/>
  <c r="T158" i="7"/>
  <c r="S158" i="7"/>
  <c r="R158" i="7"/>
  <c r="T36" i="7"/>
  <c r="R36" i="7"/>
  <c r="S36" i="7"/>
  <c r="S159" i="7"/>
  <c r="T159" i="7"/>
  <c r="R159" i="7"/>
  <c r="S105" i="7"/>
  <c r="T105" i="7"/>
  <c r="R105" i="7"/>
  <c r="C163" i="8"/>
  <c r="E163" i="8" s="1"/>
  <c r="S163" i="7"/>
  <c r="T163" i="7"/>
  <c r="R163" i="7"/>
  <c r="C155" i="8"/>
  <c r="E155" i="8" s="1"/>
  <c r="R155" i="7"/>
  <c r="S155" i="7"/>
  <c r="T155" i="7"/>
  <c r="P149" i="7"/>
  <c r="T149" i="7"/>
  <c r="S149" i="7"/>
  <c r="R149" i="7"/>
  <c r="S94" i="7"/>
  <c r="R94" i="7"/>
  <c r="T94" i="7"/>
  <c r="S239" i="7"/>
  <c r="T239" i="7"/>
  <c r="R239" i="7"/>
  <c r="S194" i="7"/>
  <c r="T194" i="7"/>
  <c r="R194" i="7"/>
  <c r="S190" i="7"/>
  <c r="T190" i="7"/>
  <c r="R190" i="7"/>
  <c r="S207" i="7"/>
  <c r="T207" i="7"/>
  <c r="R207" i="7"/>
  <c r="S262" i="7"/>
  <c r="R262" i="7"/>
  <c r="T262" i="7"/>
  <c r="R97" i="7"/>
  <c r="S97" i="7"/>
  <c r="T97" i="7"/>
  <c r="S35" i="7"/>
  <c r="T35" i="7"/>
  <c r="R35" i="7"/>
  <c r="S13" i="7"/>
  <c r="T13" i="7"/>
  <c r="R13" i="7"/>
  <c r="S26" i="7"/>
  <c r="T26" i="7"/>
  <c r="R26" i="7"/>
  <c r="R147" i="7"/>
  <c r="S147" i="7"/>
  <c r="T147" i="7"/>
  <c r="P185" i="7"/>
  <c r="R185" i="7"/>
  <c r="S185" i="7"/>
  <c r="T185" i="7"/>
  <c r="P56" i="7"/>
  <c r="S56" i="7"/>
  <c r="T56" i="7"/>
  <c r="R56" i="7"/>
  <c r="S30" i="7"/>
  <c r="T30" i="7"/>
  <c r="R30" i="7"/>
  <c r="O114" i="7"/>
  <c r="Q114" i="7" s="1"/>
  <c r="X114" i="7" s="1"/>
  <c r="T114" i="7"/>
  <c r="S114" i="7"/>
  <c r="R114" i="7"/>
  <c r="T43" i="7"/>
  <c r="S43" i="7"/>
  <c r="R43" i="7"/>
  <c r="T289" i="7"/>
  <c r="R289" i="7"/>
  <c r="S289" i="7"/>
  <c r="C197" i="8"/>
  <c r="E197" i="8" s="1"/>
  <c r="T197" i="7"/>
  <c r="R197" i="7"/>
  <c r="S197" i="7"/>
  <c r="S171" i="7"/>
  <c r="T171" i="7"/>
  <c r="R171" i="7"/>
  <c r="S101" i="7"/>
  <c r="T101" i="7"/>
  <c r="R101" i="7"/>
  <c r="S250" i="7"/>
  <c r="R250" i="7"/>
  <c r="T250" i="7"/>
  <c r="S242" i="7"/>
  <c r="T242" i="7"/>
  <c r="R242" i="7"/>
  <c r="T37" i="7"/>
  <c r="S37" i="7"/>
  <c r="R37" i="7"/>
  <c r="R177" i="7"/>
  <c r="S177" i="7"/>
  <c r="T177" i="7"/>
  <c r="T169" i="7"/>
  <c r="R169" i="7"/>
  <c r="S169" i="7"/>
  <c r="P189" i="7"/>
  <c r="T189" i="7"/>
  <c r="S189" i="7"/>
  <c r="R189" i="7"/>
  <c r="R201" i="7"/>
  <c r="S201" i="7"/>
  <c r="T201" i="7"/>
  <c r="C133" i="8"/>
  <c r="E133" i="8" s="1"/>
  <c r="T133" i="7"/>
  <c r="S133" i="7"/>
  <c r="R133" i="7"/>
  <c r="T259" i="7"/>
  <c r="R259" i="7"/>
  <c r="S259" i="7"/>
  <c r="R224" i="7"/>
  <c r="S224" i="7"/>
  <c r="T224" i="7"/>
  <c r="T165" i="7"/>
  <c r="R165" i="7"/>
  <c r="S165" i="7"/>
  <c r="R267" i="7"/>
  <c r="S267" i="7"/>
  <c r="T267" i="7"/>
  <c r="S47" i="7"/>
  <c r="T47" i="7"/>
  <c r="R47" i="7"/>
  <c r="R65" i="7"/>
  <c r="S65" i="7"/>
  <c r="T65" i="7"/>
  <c r="S77" i="7"/>
  <c r="T77" i="7"/>
  <c r="R77" i="7"/>
  <c r="R39" i="7"/>
  <c r="T39" i="7"/>
  <c r="S39" i="7"/>
  <c r="S245" i="7"/>
  <c r="T245" i="7"/>
  <c r="R245" i="7"/>
  <c r="S38" i="7"/>
  <c r="T38" i="7"/>
  <c r="R38" i="7"/>
  <c r="S48" i="7"/>
  <c r="R48" i="7"/>
  <c r="T48" i="7"/>
  <c r="S153" i="7"/>
  <c r="R153" i="7"/>
  <c r="T153" i="7"/>
  <c r="R102" i="7"/>
  <c r="S102" i="7"/>
  <c r="T102" i="7"/>
  <c r="T106" i="7"/>
  <c r="S106" i="7"/>
  <c r="R106" i="7"/>
  <c r="S238" i="7"/>
  <c r="R238" i="7"/>
  <c r="T238" i="7"/>
  <c r="S130" i="7"/>
  <c r="T130" i="7"/>
  <c r="R130" i="7"/>
  <c r="R154" i="7"/>
  <c r="S154" i="7"/>
  <c r="T154" i="7"/>
  <c r="T277" i="7"/>
  <c r="R277" i="7"/>
  <c r="S277" i="7"/>
  <c r="P208" i="7"/>
  <c r="S208" i="7"/>
  <c r="T208" i="7"/>
  <c r="R208" i="7"/>
  <c r="T57" i="7"/>
  <c r="R57" i="7"/>
  <c r="S57" i="7"/>
  <c r="C55" i="8"/>
  <c r="E55" i="8" s="1"/>
  <c r="R55" i="7"/>
  <c r="T55" i="7"/>
  <c r="S55" i="7"/>
  <c r="T183" i="7"/>
  <c r="R183" i="7"/>
  <c r="S183" i="7"/>
  <c r="R103" i="7"/>
  <c r="S103" i="7"/>
  <c r="T103" i="7"/>
  <c r="T269" i="7"/>
  <c r="S269" i="7"/>
  <c r="R269" i="7"/>
  <c r="T283" i="7"/>
  <c r="S283" i="7"/>
  <c r="R283" i="7"/>
  <c r="S162" i="7"/>
  <c r="T162" i="7"/>
  <c r="R162" i="7"/>
  <c r="S70" i="7"/>
  <c r="R70" i="7"/>
  <c r="T70" i="7"/>
  <c r="T215" i="7"/>
  <c r="S215" i="7"/>
  <c r="R215" i="7"/>
  <c r="P118" i="7"/>
  <c r="S118" i="7"/>
  <c r="T118" i="7"/>
  <c r="R118" i="7"/>
  <c r="C278" i="8"/>
  <c r="E278" i="8" s="1"/>
  <c r="R278" i="7"/>
  <c r="S278" i="7"/>
  <c r="T278" i="7"/>
  <c r="S95" i="7"/>
  <c r="R95" i="7"/>
  <c r="T95" i="7"/>
  <c r="S256" i="7"/>
  <c r="R256" i="7"/>
  <c r="T256" i="7"/>
  <c r="S270" i="7"/>
  <c r="T270" i="7"/>
  <c r="R270" i="7"/>
  <c r="T221" i="7"/>
  <c r="S221" i="7"/>
  <c r="R221" i="7"/>
  <c r="S81" i="7"/>
  <c r="T81" i="7"/>
  <c r="R81" i="7"/>
  <c r="S200" i="7"/>
  <c r="R200" i="7"/>
  <c r="T200" i="7"/>
  <c r="S58" i="7"/>
  <c r="T58" i="7"/>
  <c r="R58" i="7"/>
  <c r="T84" i="7"/>
  <c r="R84" i="7"/>
  <c r="S84" i="7"/>
  <c r="T167" i="7"/>
  <c r="S167" i="7"/>
  <c r="R167" i="7"/>
  <c r="S129" i="7"/>
  <c r="T129" i="7"/>
  <c r="R129" i="7"/>
  <c r="T5" i="7"/>
  <c r="S5" i="7"/>
  <c r="R5" i="7"/>
  <c r="T90" i="7"/>
  <c r="S90" i="7"/>
  <c r="R90" i="7"/>
  <c r="S127" i="7"/>
  <c r="R127" i="7"/>
  <c r="T127" i="7"/>
  <c r="P122" i="7"/>
  <c r="T122" i="7"/>
  <c r="S122" i="7"/>
  <c r="R122" i="7"/>
  <c r="R275" i="7"/>
  <c r="S275" i="7"/>
  <c r="T275" i="7"/>
  <c r="T186" i="7"/>
  <c r="S186" i="7"/>
  <c r="R186" i="7"/>
  <c r="T123" i="7"/>
  <c r="R123" i="7"/>
  <c r="S123" i="7"/>
  <c r="S115" i="7"/>
  <c r="T115" i="7"/>
  <c r="R115" i="7"/>
  <c r="T119" i="7"/>
  <c r="R119" i="7"/>
  <c r="S119" i="7"/>
  <c r="T209" i="7"/>
  <c r="R209" i="7"/>
  <c r="S209" i="7"/>
  <c r="T213" i="7"/>
  <c r="R213" i="7"/>
  <c r="S213" i="7"/>
  <c r="T59" i="7"/>
  <c r="S59" i="7"/>
  <c r="R59" i="7"/>
  <c r="R204" i="7"/>
  <c r="S204" i="7"/>
  <c r="T204" i="7"/>
  <c r="S228" i="7"/>
  <c r="R228" i="7"/>
  <c r="T228" i="7"/>
  <c r="R287" i="7"/>
  <c r="S287" i="7"/>
  <c r="T287" i="7"/>
  <c r="R273" i="7"/>
  <c r="S273" i="7"/>
  <c r="T273" i="7"/>
  <c r="T108" i="7"/>
  <c r="S108" i="7"/>
  <c r="R108" i="7"/>
  <c r="S248" i="7"/>
  <c r="T248" i="7"/>
  <c r="R248" i="7"/>
  <c r="T50" i="7"/>
  <c r="S50" i="7"/>
  <c r="R50" i="7"/>
  <c r="T187" i="7"/>
  <c r="S187" i="7"/>
  <c r="R187" i="7"/>
  <c r="O266" i="7"/>
  <c r="Q266" i="7" s="1"/>
  <c r="X266" i="7" s="1"/>
  <c r="S266" i="7"/>
  <c r="T266" i="7"/>
  <c r="R266" i="7"/>
  <c r="S10" i="7"/>
  <c r="T10" i="7"/>
  <c r="R10" i="7"/>
  <c r="C246" i="8"/>
  <c r="E246" i="8" s="1"/>
  <c r="S246" i="7"/>
  <c r="R246" i="7"/>
  <c r="T246" i="7"/>
  <c r="S161" i="7"/>
  <c r="T161" i="7"/>
  <c r="R161" i="7"/>
  <c r="S124" i="7"/>
  <c r="T124" i="7"/>
  <c r="R124" i="7"/>
  <c r="R223" i="7"/>
  <c r="S223" i="7"/>
  <c r="T223" i="7"/>
  <c r="T271" i="7"/>
  <c r="S271" i="7"/>
  <c r="R271" i="7"/>
  <c r="S69" i="7"/>
  <c r="T69" i="7"/>
  <c r="R69" i="7"/>
  <c r="S112" i="7"/>
  <c r="T112" i="7"/>
  <c r="R112" i="7"/>
  <c r="T225" i="7"/>
  <c r="R225" i="7"/>
  <c r="S225" i="7"/>
  <c r="S136" i="7"/>
  <c r="T136" i="7"/>
  <c r="R136" i="7"/>
  <c r="T142" i="7"/>
  <c r="S142" i="7"/>
  <c r="R142" i="7"/>
  <c r="S202" i="7"/>
  <c r="R202" i="7"/>
  <c r="T202" i="7"/>
  <c r="S60" i="7"/>
  <c r="T60" i="7"/>
  <c r="R60" i="7"/>
  <c r="T196" i="7"/>
  <c r="R196" i="7"/>
  <c r="S196" i="7"/>
  <c r="S85" i="7"/>
  <c r="T85" i="7"/>
  <c r="R85" i="7"/>
  <c r="S191" i="7"/>
  <c r="T191" i="7"/>
  <c r="R191" i="7"/>
  <c r="R286" i="7"/>
  <c r="S286" i="7"/>
  <c r="T286" i="7"/>
  <c r="S252" i="7"/>
  <c r="R252" i="7"/>
  <c r="T252" i="7"/>
  <c r="S54" i="7"/>
  <c r="T54" i="7"/>
  <c r="R54" i="7"/>
  <c r="S17" i="7"/>
  <c r="T17" i="7"/>
  <c r="R17" i="7"/>
  <c r="T247" i="7"/>
  <c r="R247" i="7"/>
  <c r="S247" i="7"/>
  <c r="S111" i="7"/>
  <c r="T111" i="7"/>
  <c r="R111" i="7"/>
  <c r="O79" i="7"/>
  <c r="Q79" i="7" s="1"/>
  <c r="X79" i="7" s="1"/>
  <c r="T79" i="7"/>
  <c r="S79" i="7"/>
  <c r="R79" i="7"/>
  <c r="S14" i="7"/>
  <c r="T14" i="7"/>
  <c r="R14" i="7"/>
  <c r="T12" i="7"/>
  <c r="S12" i="7"/>
  <c r="R12" i="7"/>
  <c r="R260" i="7"/>
  <c r="T260" i="7"/>
  <c r="S260" i="7"/>
  <c r="S214" i="7"/>
  <c r="T214" i="7"/>
  <c r="R214" i="7"/>
  <c r="S268" i="7"/>
  <c r="R268" i="7"/>
  <c r="T268" i="7"/>
  <c r="T28" i="7"/>
  <c r="S28" i="7"/>
  <c r="R28" i="7"/>
  <c r="S178" i="7"/>
  <c r="R178" i="7"/>
  <c r="T178" i="7"/>
  <c r="R212" i="7"/>
  <c r="S212" i="7"/>
  <c r="T212" i="7"/>
  <c r="S166" i="7"/>
  <c r="R166" i="7"/>
  <c r="T166" i="7"/>
  <c r="S61" i="7"/>
  <c r="T61" i="7"/>
  <c r="R61" i="7"/>
  <c r="S232" i="7"/>
  <c r="T232" i="7"/>
  <c r="R232" i="7"/>
  <c r="R229" i="7"/>
  <c r="S229" i="7"/>
  <c r="T229" i="7"/>
  <c r="S251" i="7"/>
  <c r="T251" i="7"/>
  <c r="R251" i="7"/>
  <c r="S274" i="7"/>
  <c r="T274" i="7"/>
  <c r="R274" i="7"/>
  <c r="S109" i="7"/>
  <c r="R109" i="7"/>
  <c r="T109" i="7"/>
  <c r="S234" i="7"/>
  <c r="T234" i="7"/>
  <c r="R234" i="7"/>
  <c r="T265" i="7"/>
  <c r="R265" i="7"/>
  <c r="S265" i="7"/>
  <c r="S23" i="7"/>
  <c r="T23" i="7"/>
  <c r="R23" i="7"/>
  <c r="C68" i="8"/>
  <c r="E68" i="8" s="1"/>
  <c r="T68" i="7"/>
  <c r="S68" i="7"/>
  <c r="R68" i="7"/>
  <c r="P199" i="7"/>
  <c r="T199" i="7"/>
  <c r="R199" i="7"/>
  <c r="S199" i="7"/>
  <c r="S88" i="7"/>
  <c r="T88" i="7"/>
  <c r="R88" i="7"/>
  <c r="C100" i="8"/>
  <c r="E100" i="8" s="1"/>
  <c r="S100" i="7"/>
  <c r="R100" i="7"/>
  <c r="T100" i="7"/>
  <c r="P163" i="7"/>
  <c r="C114" i="8"/>
  <c r="E114" i="8" s="1"/>
  <c r="P7" i="7"/>
  <c r="P88" i="7"/>
  <c r="P114" i="7"/>
  <c r="C7" i="8"/>
  <c r="E7" i="8" s="1"/>
  <c r="O88" i="7"/>
  <c r="Q88" i="7" s="1"/>
  <c r="X88" i="7" s="1"/>
  <c r="O7" i="7"/>
  <c r="Q7" i="7" s="1"/>
  <c r="X7" i="7" s="1"/>
  <c r="O238" i="7"/>
  <c r="Q238" i="7" s="1"/>
  <c r="X238" i="7" s="1"/>
  <c r="O95" i="7"/>
  <c r="Q95" i="7" s="1"/>
  <c r="X95" i="7" s="1"/>
  <c r="P238" i="7"/>
  <c r="C238" i="8"/>
  <c r="E238" i="8" s="1"/>
  <c r="O184" i="7"/>
  <c r="Q184" i="7" s="1"/>
  <c r="X184" i="7" s="1"/>
  <c r="C184" i="8"/>
  <c r="E184" i="8" s="1"/>
  <c r="P184" i="7"/>
  <c r="O168" i="7"/>
  <c r="Q168" i="7" s="1"/>
  <c r="X168" i="7" s="1"/>
  <c r="C168" i="8"/>
  <c r="E168" i="8" s="1"/>
  <c r="C160" i="8"/>
  <c r="E160" i="8" s="1"/>
  <c r="P168" i="7"/>
  <c r="O160" i="7"/>
  <c r="Q160" i="7" s="1"/>
  <c r="X160" i="7" s="1"/>
  <c r="P15" i="7"/>
  <c r="P29" i="7"/>
  <c r="P276" i="7"/>
  <c r="C276" i="8"/>
  <c r="E276" i="8" s="1"/>
  <c r="O276" i="7"/>
  <c r="Q276" i="7" s="1"/>
  <c r="X276" i="7" s="1"/>
  <c r="O124" i="7"/>
  <c r="Q124" i="7" s="1"/>
  <c r="X124" i="7" s="1"/>
  <c r="O260" i="7"/>
  <c r="Q260" i="7" s="1"/>
  <c r="X260" i="7" s="1"/>
  <c r="P260" i="7"/>
  <c r="C260" i="8"/>
  <c r="E260" i="8" s="1"/>
  <c r="C10" i="8"/>
  <c r="E10" i="8" s="1"/>
  <c r="C154" i="8"/>
  <c r="E154" i="8" s="1"/>
  <c r="C118" i="8"/>
  <c r="E118" i="8" s="1"/>
  <c r="O215" i="7"/>
  <c r="Q215" i="7" s="1"/>
  <c r="X215" i="7" s="1"/>
  <c r="P246" i="7"/>
  <c r="P105" i="7"/>
  <c r="O105" i="7"/>
  <c r="O208" i="7"/>
  <c r="C208" i="8"/>
  <c r="E208" i="8" s="1"/>
  <c r="O29" i="7"/>
  <c r="Q29" i="7" s="1"/>
  <c r="X29" i="7" s="1"/>
  <c r="C29" i="8"/>
  <c r="E29" i="8" s="1"/>
  <c r="P14" i="7"/>
  <c r="O122" i="7"/>
  <c r="C122" i="8"/>
  <c r="E122" i="8" s="1"/>
  <c r="C264" i="8"/>
  <c r="E264" i="8" s="1"/>
  <c r="C223" i="8"/>
  <c r="E223" i="8" s="1"/>
  <c r="P223" i="7"/>
  <c r="O246" i="7"/>
  <c r="O223" i="7"/>
  <c r="Q223" i="7" s="1"/>
  <c r="X223" i="7" s="1"/>
  <c r="O128" i="7"/>
  <c r="Q128" i="7" s="1"/>
  <c r="X128" i="7" s="1"/>
  <c r="C156" i="8"/>
  <c r="E156" i="8" s="1"/>
  <c r="O94" i="7"/>
  <c r="P120" i="7"/>
  <c r="O120" i="7"/>
  <c r="Q120" i="7" s="1"/>
  <c r="X120" i="7" s="1"/>
  <c r="C120" i="8"/>
  <c r="E120" i="8" s="1"/>
  <c r="P211" i="7"/>
  <c r="O155" i="7"/>
  <c r="Q155" i="7" s="1"/>
  <c r="X155" i="7" s="1"/>
  <c r="O14" i="7"/>
  <c r="H14" i="8" s="1"/>
  <c r="O211" i="7"/>
  <c r="Q211" i="7" s="1"/>
  <c r="X211" i="7" s="1"/>
  <c r="C215" i="8"/>
  <c r="E215" i="8" s="1"/>
  <c r="C220" i="8"/>
  <c r="E220" i="8" s="1"/>
  <c r="P155" i="7"/>
  <c r="C14" i="8"/>
  <c r="E14" i="8" s="1"/>
  <c r="C140" i="8"/>
  <c r="E140" i="8" s="1"/>
  <c r="P215" i="7"/>
  <c r="O220" i="7"/>
  <c r="Q220" i="7" s="1"/>
  <c r="X220" i="7" s="1"/>
  <c r="P256" i="7"/>
  <c r="P140" i="7"/>
  <c r="P220" i="7"/>
  <c r="O140" i="7"/>
  <c r="Q140" i="7" s="1"/>
  <c r="X140" i="7" s="1"/>
  <c r="C256" i="8"/>
  <c r="E256" i="8" s="1"/>
  <c r="P19" i="7"/>
  <c r="C57" i="8"/>
  <c r="E57" i="8" s="1"/>
  <c r="C18" i="8"/>
  <c r="E18" i="8" s="1"/>
  <c r="O100" i="7"/>
  <c r="Q100" i="7" s="1"/>
  <c r="X100" i="7" s="1"/>
  <c r="P227" i="7"/>
  <c r="O18" i="7"/>
  <c r="P100" i="7"/>
  <c r="O256" i="7"/>
  <c r="Q256" i="7" s="1"/>
  <c r="X256" i="7" s="1"/>
  <c r="P165" i="7"/>
  <c r="P57" i="7"/>
  <c r="O19" i="7"/>
  <c r="O57" i="7"/>
  <c r="Q57" i="7" s="1"/>
  <c r="X57" i="7" s="1"/>
  <c r="P18" i="7"/>
  <c r="P201" i="7"/>
  <c r="O12" i="7"/>
  <c r="C201" i="8"/>
  <c r="E201" i="8" s="1"/>
  <c r="C12" i="8"/>
  <c r="E12" i="8" s="1"/>
  <c r="O151" i="7"/>
  <c r="Q151" i="7" s="1"/>
  <c r="X151" i="7" s="1"/>
  <c r="O278" i="7"/>
  <c r="Q278" i="7" s="1"/>
  <c r="X278" i="7" s="1"/>
  <c r="P10" i="7"/>
  <c r="C159" i="8"/>
  <c r="E159" i="8" s="1"/>
  <c r="O10" i="7"/>
  <c r="Q10" i="7" s="1"/>
  <c r="X10" i="7" s="1"/>
  <c r="O279" i="7"/>
  <c r="Q279" i="7" s="1"/>
  <c r="X279" i="7" s="1"/>
  <c r="C227" i="8"/>
  <c r="E227" i="8" s="1"/>
  <c r="P55" i="7"/>
  <c r="P159" i="7"/>
  <c r="C279" i="8"/>
  <c r="E279" i="8" s="1"/>
  <c r="O159" i="7"/>
  <c r="P278" i="7"/>
  <c r="C185" i="8"/>
  <c r="E185" i="8" s="1"/>
  <c r="P94" i="7"/>
  <c r="O227" i="7"/>
  <c r="H227" i="8" s="1"/>
  <c r="O134" i="7"/>
  <c r="Q134" i="7" s="1"/>
  <c r="X134" i="7" s="1"/>
  <c r="P188" i="7"/>
  <c r="C63" i="8"/>
  <c r="E63" i="8" s="1"/>
  <c r="O188" i="7"/>
  <c r="Q188" i="7" s="1"/>
  <c r="X188" i="7" s="1"/>
  <c r="O185" i="7"/>
  <c r="O201" i="7"/>
  <c r="Q201" i="7" s="1"/>
  <c r="X201" i="7" s="1"/>
  <c r="O165" i="7"/>
  <c r="C124" i="8"/>
  <c r="E124" i="8" s="1"/>
  <c r="C128" i="8"/>
  <c r="E128" i="8" s="1"/>
  <c r="P154" i="7"/>
  <c r="C75" i="8"/>
  <c r="E75" i="8" s="1"/>
  <c r="C210" i="8"/>
  <c r="E210" i="8" s="1"/>
  <c r="C165" i="8"/>
  <c r="E165" i="8" s="1"/>
  <c r="P12" i="7"/>
  <c r="P124" i="7"/>
  <c r="P210" i="7"/>
  <c r="P128" i="7"/>
  <c r="O154" i="7"/>
  <c r="Q154" i="7" s="1"/>
  <c r="X154" i="7" s="1"/>
  <c r="O68" i="7"/>
  <c r="Q68" i="7" s="1"/>
  <c r="X68" i="7" s="1"/>
  <c r="P151" i="7"/>
  <c r="P148" i="7"/>
  <c r="O111" i="7"/>
  <c r="P264" i="7"/>
  <c r="O264" i="7"/>
  <c r="Q264" i="7" s="1"/>
  <c r="X264" i="7" s="1"/>
  <c r="C107" i="8"/>
  <c r="E107" i="8" s="1"/>
  <c r="C157" i="8"/>
  <c r="E157" i="8" s="1"/>
  <c r="P107" i="7"/>
  <c r="C134" i="8"/>
  <c r="E134" i="8" s="1"/>
  <c r="O243" i="7"/>
  <c r="Q243" i="7" s="1"/>
  <c r="X243" i="7" s="1"/>
  <c r="C111" i="8"/>
  <c r="E111" i="8" s="1"/>
  <c r="P134" i="7"/>
  <c r="O107" i="7"/>
  <c r="C243" i="8"/>
  <c r="E243" i="8" s="1"/>
  <c r="P111" i="7"/>
  <c r="O55" i="7"/>
  <c r="P197" i="7"/>
  <c r="P68" i="7"/>
  <c r="O199" i="7"/>
  <c r="O91" i="7"/>
  <c r="C79" i="8"/>
  <c r="E79" i="8" s="1"/>
  <c r="C123" i="8"/>
  <c r="E123" i="8" s="1"/>
  <c r="P79" i="7"/>
  <c r="C161" i="8"/>
  <c r="E161" i="8" s="1"/>
  <c r="O123" i="7"/>
  <c r="P123" i="7"/>
  <c r="P161" i="7"/>
  <c r="P36" i="7"/>
  <c r="O161" i="7"/>
  <c r="O149" i="7"/>
  <c r="C56" i="8"/>
  <c r="E56" i="8" s="1"/>
  <c r="C91" i="8"/>
  <c r="E91" i="8" s="1"/>
  <c r="O197" i="7"/>
  <c r="Q197" i="7" s="1"/>
  <c r="X197" i="7" s="1"/>
  <c r="C149" i="8"/>
  <c r="E149" i="8" s="1"/>
  <c r="C199" i="8"/>
  <c r="E199" i="8" s="1"/>
  <c r="O56" i="7"/>
  <c r="P91" i="7"/>
  <c r="C36" i="8"/>
  <c r="E36" i="8" s="1"/>
  <c r="O118" i="7"/>
  <c r="P42" i="7"/>
  <c r="P279" i="7"/>
  <c r="C277" i="8"/>
  <c r="E277" i="8" s="1"/>
  <c r="C94" i="8"/>
  <c r="E94" i="8" s="1"/>
  <c r="O157" i="7"/>
  <c r="Q157" i="7" s="1"/>
  <c r="X157" i="7" s="1"/>
  <c r="O275" i="7"/>
  <c r="Q275" i="7" s="1"/>
  <c r="X275" i="7" s="1"/>
  <c r="O156" i="7"/>
  <c r="O36" i="7"/>
  <c r="O63" i="7"/>
  <c r="P277" i="7"/>
  <c r="O189" i="7"/>
  <c r="Q189" i="7" s="1"/>
  <c r="X189" i="7" s="1"/>
  <c r="O44" i="7"/>
  <c r="C266" i="8"/>
  <c r="E266" i="8" s="1"/>
  <c r="C275" i="8"/>
  <c r="E275" i="8" s="1"/>
  <c r="O277" i="7"/>
  <c r="Q277" i="7" s="1"/>
  <c r="X277" i="7" s="1"/>
  <c r="C44" i="8"/>
  <c r="E44" i="8" s="1"/>
  <c r="C189" i="8"/>
  <c r="E189" i="8" s="1"/>
  <c r="P44" i="7"/>
  <c r="P266" i="7"/>
  <c r="C62" i="8"/>
  <c r="E62" i="8" s="1"/>
  <c r="P275" i="7"/>
  <c r="C130" i="8"/>
  <c r="E130" i="8" s="1"/>
  <c r="P130" i="7"/>
  <c r="O186" i="7"/>
  <c r="O130" i="7"/>
  <c r="Q130" i="7" s="1"/>
  <c r="X130" i="7" s="1"/>
  <c r="O15" i="7"/>
  <c r="C186" i="8"/>
  <c r="E186" i="8" s="1"/>
  <c r="O148" i="7"/>
  <c r="Q148" i="7" s="1"/>
  <c r="X148" i="7" s="1"/>
  <c r="P186" i="7"/>
  <c r="P156" i="7"/>
  <c r="C87" i="8"/>
  <c r="E87" i="8" s="1"/>
  <c r="O42" i="7"/>
  <c r="P62" i="7"/>
  <c r="P75" i="7"/>
  <c r="O62" i="7"/>
  <c r="Q62" i="7" s="1"/>
  <c r="X62" i="7" s="1"/>
  <c r="O87" i="7"/>
  <c r="P170" i="7"/>
  <c r="O170" i="7"/>
  <c r="Q170" i="7" s="1"/>
  <c r="X170" i="7" s="1"/>
  <c r="C93" i="8"/>
  <c r="E93" i="8" s="1"/>
  <c r="P93" i="7"/>
  <c r="O93" i="7"/>
  <c r="C86" i="8"/>
  <c r="E86" i="8" s="1"/>
  <c r="O86" i="7"/>
  <c r="P86" i="7"/>
  <c r="C142" i="8"/>
  <c r="E142" i="8" s="1"/>
  <c r="P142" i="7"/>
  <c r="O142" i="7"/>
  <c r="C81" i="8"/>
  <c r="E81" i="8" s="1"/>
  <c r="O81" i="7"/>
  <c r="H81" i="8" s="1"/>
  <c r="P81" i="7"/>
  <c r="C28" i="8"/>
  <c r="E28" i="8" s="1"/>
  <c r="O28" i="7"/>
  <c r="P28" i="7"/>
  <c r="C237" i="8"/>
  <c r="E237" i="8" s="1"/>
  <c r="O237" i="7"/>
  <c r="P237" i="7"/>
  <c r="Q133" i="7"/>
  <c r="X133" i="7" s="1"/>
  <c r="C230" i="8"/>
  <c r="E230" i="8" s="1"/>
  <c r="O230" i="7"/>
  <c r="P230" i="7"/>
  <c r="C287" i="8"/>
  <c r="E287" i="8" s="1"/>
  <c r="O287" i="7"/>
  <c r="P287" i="7"/>
  <c r="C241" i="8"/>
  <c r="E241" i="8" s="1"/>
  <c r="O241" i="7"/>
  <c r="P241" i="7"/>
  <c r="C131" i="8"/>
  <c r="E131" i="8" s="1"/>
  <c r="O131" i="7"/>
  <c r="P131" i="7"/>
  <c r="C108" i="8"/>
  <c r="E108" i="8" s="1"/>
  <c r="O108" i="7"/>
  <c r="P108" i="7"/>
  <c r="C13" i="8"/>
  <c r="E13" i="8" s="1"/>
  <c r="O13" i="7"/>
  <c r="P13" i="7"/>
  <c r="C3" i="8"/>
  <c r="E3" i="8" s="1"/>
  <c r="O3" i="7"/>
  <c r="P3" i="7"/>
  <c r="C145" i="8"/>
  <c r="E145" i="8" s="1"/>
  <c r="O145" i="7"/>
  <c r="P145" i="7"/>
  <c r="C187" i="8"/>
  <c r="E187" i="8" s="1"/>
  <c r="O187" i="7"/>
  <c r="P187" i="7"/>
  <c r="C169" i="8"/>
  <c r="E169" i="8" s="1"/>
  <c r="O169" i="7"/>
  <c r="H169" i="8" s="1"/>
  <c r="P169" i="7"/>
  <c r="C288" i="8"/>
  <c r="E288" i="8" s="1"/>
  <c r="O288" i="7"/>
  <c r="P288" i="7"/>
  <c r="C180" i="8"/>
  <c r="E180" i="8" s="1"/>
  <c r="O180" i="7"/>
  <c r="P180" i="7"/>
  <c r="C268" i="8"/>
  <c r="E268" i="8" s="1"/>
  <c r="O268" i="7"/>
  <c r="P268" i="7"/>
  <c r="C249" i="8"/>
  <c r="E249" i="8" s="1"/>
  <c r="O249" i="7"/>
  <c r="P249" i="7"/>
  <c r="C20" i="8"/>
  <c r="E20" i="8" s="1"/>
  <c r="O20" i="7"/>
  <c r="P20" i="7"/>
  <c r="C32" i="8"/>
  <c r="E32" i="8" s="1"/>
  <c r="O32" i="7"/>
  <c r="P32" i="7"/>
  <c r="C212" i="8"/>
  <c r="E212" i="8" s="1"/>
  <c r="O212" i="7"/>
  <c r="P212" i="7"/>
  <c r="C16" i="8"/>
  <c r="E16" i="8" s="1"/>
  <c r="O16" i="7"/>
  <c r="P16" i="7"/>
  <c r="C225" i="8"/>
  <c r="E225" i="8" s="1"/>
  <c r="O225" i="7"/>
  <c r="P225" i="7"/>
  <c r="C59" i="8"/>
  <c r="E59" i="8" s="1"/>
  <c r="O59" i="7"/>
  <c r="P59" i="7"/>
  <c r="C214" i="8"/>
  <c r="E214" i="8" s="1"/>
  <c r="O214" i="7"/>
  <c r="P214" i="7"/>
  <c r="C226" i="8"/>
  <c r="E226" i="8" s="1"/>
  <c r="O226" i="7"/>
  <c r="P226" i="7"/>
  <c r="C207" i="8"/>
  <c r="E207" i="8" s="1"/>
  <c r="O207" i="7"/>
  <c r="P207" i="7"/>
  <c r="C34" i="8"/>
  <c r="E34" i="8" s="1"/>
  <c r="O34" i="7"/>
  <c r="P34" i="7"/>
  <c r="C191" i="8"/>
  <c r="E191" i="8" s="1"/>
  <c r="O191" i="7"/>
  <c r="P191" i="7"/>
  <c r="C98" i="8"/>
  <c r="E98" i="8" s="1"/>
  <c r="P98" i="7"/>
  <c r="O98" i="7"/>
  <c r="C198" i="8"/>
  <c r="E198" i="8" s="1"/>
  <c r="O198" i="7"/>
  <c r="P198" i="7"/>
  <c r="C252" i="8"/>
  <c r="E252" i="8" s="1"/>
  <c r="O252" i="7"/>
  <c r="C37" i="8"/>
  <c r="E37" i="8" s="1"/>
  <c r="O37" i="7"/>
  <c r="P37" i="7"/>
  <c r="C27" i="8"/>
  <c r="E27" i="8" s="1"/>
  <c r="O27" i="7"/>
  <c r="P27" i="7"/>
  <c r="C289" i="8"/>
  <c r="E289" i="8" s="1"/>
  <c r="O289" i="7"/>
  <c r="P289" i="7"/>
  <c r="C247" i="8"/>
  <c r="E247" i="8" s="1"/>
  <c r="O247" i="7"/>
  <c r="P247" i="7"/>
  <c r="C221" i="8"/>
  <c r="E221" i="8" s="1"/>
  <c r="O221" i="7"/>
  <c r="P221" i="7"/>
  <c r="C270" i="8"/>
  <c r="E270" i="8" s="1"/>
  <c r="O270" i="7"/>
  <c r="P270" i="7"/>
  <c r="C285" i="8"/>
  <c r="E285" i="8" s="1"/>
  <c r="O285" i="7"/>
  <c r="P285" i="7"/>
  <c r="C147" i="8"/>
  <c r="E147" i="8" s="1"/>
  <c r="P147" i="7"/>
  <c r="O147" i="7"/>
  <c r="C190" i="8"/>
  <c r="E190" i="8" s="1"/>
  <c r="O190" i="7"/>
  <c r="P190" i="7"/>
  <c r="C101" i="8"/>
  <c r="E101" i="8" s="1"/>
  <c r="O101" i="7"/>
  <c r="P101" i="7"/>
  <c r="C24" i="8"/>
  <c r="E24" i="8" s="1"/>
  <c r="P24" i="7"/>
  <c r="O24" i="7"/>
  <c r="C166" i="8"/>
  <c r="E166" i="8" s="1"/>
  <c r="O166" i="7"/>
  <c r="P166" i="7"/>
  <c r="C245" i="8"/>
  <c r="E245" i="8" s="1"/>
  <c r="O245" i="7"/>
  <c r="P245" i="7"/>
  <c r="C113" i="8"/>
  <c r="E113" i="8" s="1"/>
  <c r="O113" i="7"/>
  <c r="P113" i="7"/>
  <c r="C253" i="8"/>
  <c r="E253" i="8" s="1"/>
  <c r="O253" i="7"/>
  <c r="P253" i="7"/>
  <c r="C162" i="8"/>
  <c r="E162" i="8" s="1"/>
  <c r="O162" i="7"/>
  <c r="P162" i="7"/>
  <c r="C11" i="8"/>
  <c r="E11" i="8" s="1"/>
  <c r="O11" i="7"/>
  <c r="P11" i="7"/>
  <c r="C290" i="8"/>
  <c r="E290" i="8" s="1"/>
  <c r="O290" i="7"/>
  <c r="P290" i="7"/>
  <c r="C292" i="8"/>
  <c r="E292" i="8" s="1"/>
  <c r="O292" i="7"/>
  <c r="P292" i="7"/>
  <c r="C167" i="8"/>
  <c r="E167" i="8" s="1"/>
  <c r="O167" i="7"/>
  <c r="P167" i="7"/>
  <c r="C121" i="8"/>
  <c r="E121" i="8" s="1"/>
  <c r="O121" i="7"/>
  <c r="P121" i="7"/>
  <c r="C242" i="8"/>
  <c r="E242" i="8" s="1"/>
  <c r="O242" i="7"/>
  <c r="P242" i="7"/>
  <c r="C192" i="8"/>
  <c r="E192" i="8" s="1"/>
  <c r="O192" i="7"/>
  <c r="P192" i="7"/>
  <c r="C60" i="8"/>
  <c r="E60" i="8" s="1"/>
  <c r="O60" i="7"/>
  <c r="P60" i="7"/>
  <c r="C116" i="8"/>
  <c r="E116" i="8" s="1"/>
  <c r="O116" i="7"/>
  <c r="P116" i="7"/>
  <c r="C48" i="8"/>
  <c r="E48" i="8" s="1"/>
  <c r="O48" i="7"/>
  <c r="P48" i="7"/>
  <c r="C244" i="8"/>
  <c r="E244" i="8" s="1"/>
  <c r="O244" i="7"/>
  <c r="P244" i="7"/>
  <c r="C82" i="8"/>
  <c r="E82" i="8" s="1"/>
  <c r="O82" i="7"/>
  <c r="H82" i="8" s="1"/>
  <c r="P82" i="7"/>
  <c r="C58" i="8"/>
  <c r="E58" i="8" s="1"/>
  <c r="P58" i="7"/>
  <c r="O58" i="7"/>
  <c r="C257" i="8"/>
  <c r="E257" i="8" s="1"/>
  <c r="O257" i="7"/>
  <c r="P257" i="7"/>
  <c r="C231" i="8"/>
  <c r="E231" i="8" s="1"/>
  <c r="O231" i="7"/>
  <c r="P231" i="7"/>
  <c r="C282" i="8"/>
  <c r="E282" i="8" s="1"/>
  <c r="O282" i="7"/>
  <c r="P282" i="7"/>
  <c r="Q15" i="7"/>
  <c r="X15" i="7" s="1"/>
  <c r="C110" i="8"/>
  <c r="E110" i="8" s="1"/>
  <c r="O110" i="7"/>
  <c r="P110" i="7"/>
  <c r="C224" i="8"/>
  <c r="E224" i="8" s="1"/>
  <c r="O224" i="7"/>
  <c r="P224" i="7"/>
  <c r="C50" i="8"/>
  <c r="E50" i="8" s="1"/>
  <c r="O50" i="7"/>
  <c r="P50" i="7"/>
  <c r="C135" i="8"/>
  <c r="E135" i="8" s="1"/>
  <c r="O135" i="7"/>
  <c r="P135" i="7"/>
  <c r="C49" i="8"/>
  <c r="E49" i="8" s="1"/>
  <c r="O49" i="7"/>
  <c r="P49" i="7"/>
  <c r="C5" i="8"/>
  <c r="E5" i="8" s="1"/>
  <c r="O5" i="7"/>
  <c r="P5" i="7"/>
  <c r="C272" i="8"/>
  <c r="E272" i="8" s="1"/>
  <c r="O272" i="7"/>
  <c r="P272" i="7"/>
  <c r="C251" i="8"/>
  <c r="E251" i="8" s="1"/>
  <c r="P251" i="7"/>
  <c r="O251" i="7"/>
  <c r="C8" i="8"/>
  <c r="E8" i="8" s="1"/>
  <c r="O8" i="7"/>
  <c r="P8" i="7"/>
  <c r="C23" i="8"/>
  <c r="E23" i="8" s="1"/>
  <c r="O23" i="7"/>
  <c r="P23" i="7"/>
  <c r="C139" i="8"/>
  <c r="E139" i="8" s="1"/>
  <c r="O139" i="7"/>
  <c r="H139" i="8" s="1"/>
  <c r="P139" i="7"/>
  <c r="C222" i="8"/>
  <c r="E222" i="8" s="1"/>
  <c r="O222" i="7"/>
  <c r="P222" i="7"/>
  <c r="C182" i="8"/>
  <c r="E182" i="8" s="1"/>
  <c r="O182" i="7"/>
  <c r="P182" i="7"/>
  <c r="C143" i="8"/>
  <c r="E143" i="8" s="1"/>
  <c r="O143" i="7"/>
  <c r="P143" i="7"/>
  <c r="Q280" i="7"/>
  <c r="X280" i="7" s="1"/>
  <c r="C46" i="8"/>
  <c r="E46" i="8" s="1"/>
  <c r="O46" i="7"/>
  <c r="P46" i="7"/>
  <c r="C205" i="8"/>
  <c r="E205" i="8" s="1"/>
  <c r="O205" i="7"/>
  <c r="P205" i="7"/>
  <c r="C39" i="8"/>
  <c r="E39" i="8" s="1"/>
  <c r="P39" i="7"/>
  <c r="O39" i="7"/>
  <c r="C235" i="8"/>
  <c r="E235" i="8" s="1"/>
  <c r="O235" i="7"/>
  <c r="P235" i="7"/>
  <c r="C267" i="8"/>
  <c r="E267" i="8" s="1"/>
  <c r="O267" i="7"/>
  <c r="P267" i="7"/>
  <c r="C78" i="8"/>
  <c r="E78" i="8" s="1"/>
  <c r="O78" i="7"/>
  <c r="P78" i="7"/>
  <c r="C193" i="8"/>
  <c r="E193" i="8" s="1"/>
  <c r="O193" i="7"/>
  <c r="P193" i="7"/>
  <c r="O9" i="7"/>
  <c r="P9" i="7"/>
  <c r="C61" i="8"/>
  <c r="E61" i="8" s="1"/>
  <c r="P61" i="7"/>
  <c r="O61" i="7"/>
  <c r="C112" i="8"/>
  <c r="E112" i="8" s="1"/>
  <c r="O112" i="7"/>
  <c r="P112" i="7"/>
  <c r="C40" i="8"/>
  <c r="E40" i="8" s="1"/>
  <c r="O40" i="7"/>
  <c r="P40" i="7"/>
  <c r="C132" i="8"/>
  <c r="E132" i="8" s="1"/>
  <c r="O132" i="7"/>
  <c r="P132" i="7"/>
  <c r="C117" i="8"/>
  <c r="E117" i="8" s="1"/>
  <c r="O117" i="7"/>
  <c r="P117" i="7"/>
  <c r="C21" i="8"/>
  <c r="E21" i="8" s="1"/>
  <c r="O21" i="7"/>
  <c r="P21" i="7"/>
  <c r="C125" i="8"/>
  <c r="E125" i="8" s="1"/>
  <c r="O125" i="7"/>
  <c r="P125" i="7"/>
  <c r="C175" i="8"/>
  <c r="E175" i="8" s="1"/>
  <c r="O175" i="7"/>
  <c r="P175" i="7"/>
  <c r="C254" i="8"/>
  <c r="E254" i="8" s="1"/>
  <c r="O254" i="7"/>
  <c r="P254" i="7"/>
  <c r="C90" i="8"/>
  <c r="E90" i="8" s="1"/>
  <c r="P90" i="7"/>
  <c r="O90" i="7"/>
  <c r="Q115" i="7"/>
  <c r="X115" i="7" s="1"/>
  <c r="C17" i="8"/>
  <c r="E17" i="8" s="1"/>
  <c r="O17" i="7"/>
  <c r="P17" i="7"/>
  <c r="C22" i="8"/>
  <c r="E22" i="8" s="1"/>
  <c r="P22" i="7"/>
  <c r="O22" i="7"/>
  <c r="C172" i="8"/>
  <c r="E172" i="8" s="1"/>
  <c r="O172" i="7"/>
  <c r="P172" i="7"/>
  <c r="C283" i="8"/>
  <c r="E283" i="8" s="1"/>
  <c r="O283" i="7"/>
  <c r="P283" i="7"/>
  <c r="C45" i="8"/>
  <c r="E45" i="8" s="1"/>
  <c r="O45" i="7"/>
  <c r="P45" i="7"/>
  <c r="C102" i="8"/>
  <c r="E102" i="8" s="1"/>
  <c r="O102" i="7"/>
  <c r="P102" i="7"/>
  <c r="C206" i="8"/>
  <c r="E206" i="8" s="1"/>
  <c r="O206" i="7"/>
  <c r="P206" i="7"/>
  <c r="C200" i="8"/>
  <c r="E200" i="8" s="1"/>
  <c r="O200" i="7"/>
  <c r="P200" i="7"/>
  <c r="C72" i="8"/>
  <c r="E72" i="8" s="1"/>
  <c r="O72" i="7"/>
  <c r="P72" i="7"/>
  <c r="C52" i="8"/>
  <c r="E52" i="8" s="1"/>
  <c r="O52" i="7"/>
  <c r="P52" i="7"/>
  <c r="C261" i="8"/>
  <c r="E261" i="8" s="1"/>
  <c r="O261" i="7"/>
  <c r="P261" i="7"/>
  <c r="C269" i="8"/>
  <c r="E269" i="8" s="1"/>
  <c r="O269" i="7"/>
  <c r="P269" i="7"/>
  <c r="C263" i="8"/>
  <c r="E263" i="8" s="1"/>
  <c r="P263" i="7"/>
  <c r="O263" i="7"/>
  <c r="C99" i="8"/>
  <c r="E99" i="8" s="1"/>
  <c r="O99" i="7"/>
  <c r="P99" i="7"/>
  <c r="C248" i="8"/>
  <c r="E248" i="8" s="1"/>
  <c r="O248" i="7"/>
  <c r="P248" i="7"/>
  <c r="C265" i="8"/>
  <c r="E265" i="8" s="1"/>
  <c r="O265" i="7"/>
  <c r="P265" i="7"/>
  <c r="C173" i="8"/>
  <c r="E173" i="8" s="1"/>
  <c r="O173" i="7"/>
  <c r="P173" i="7"/>
  <c r="C25" i="8"/>
  <c r="E25" i="8" s="1"/>
  <c r="O25" i="7"/>
  <c r="P25" i="7"/>
  <c r="C31" i="8"/>
  <c r="E31" i="8" s="1"/>
  <c r="O31" i="7"/>
  <c r="P31" i="7"/>
  <c r="C218" i="8"/>
  <c r="E218" i="8" s="1"/>
  <c r="O218" i="7"/>
  <c r="P218" i="7"/>
  <c r="C181" i="8"/>
  <c r="E181" i="8" s="1"/>
  <c r="P181" i="7"/>
  <c r="O181" i="7"/>
  <c r="C219" i="8"/>
  <c r="E219" i="8" s="1"/>
  <c r="O219" i="7"/>
  <c r="P219" i="7"/>
  <c r="C33" i="8"/>
  <c r="E33" i="8" s="1"/>
  <c r="O33" i="7"/>
  <c r="P33" i="7"/>
  <c r="C171" i="8"/>
  <c r="E171" i="8" s="1"/>
  <c r="O171" i="7"/>
  <c r="P171" i="7"/>
  <c r="C138" i="8"/>
  <c r="E138" i="8" s="1"/>
  <c r="O138" i="7"/>
  <c r="P138" i="7"/>
  <c r="C47" i="8"/>
  <c r="E47" i="8" s="1"/>
  <c r="O47" i="7"/>
  <c r="P47" i="7"/>
  <c r="C80" i="8"/>
  <c r="E80" i="8" s="1"/>
  <c r="P80" i="7"/>
  <c r="O80" i="7"/>
  <c r="C65" i="8"/>
  <c r="E65" i="8" s="1"/>
  <c r="P65" i="7"/>
  <c r="O65" i="7"/>
  <c r="C258" i="8"/>
  <c r="E258" i="8" s="1"/>
  <c r="O258" i="7"/>
  <c r="P258" i="7"/>
  <c r="C194" i="8"/>
  <c r="E194" i="8" s="1"/>
  <c r="O194" i="7"/>
  <c r="P194" i="7"/>
  <c r="C174" i="8"/>
  <c r="E174" i="8" s="1"/>
  <c r="O174" i="7"/>
  <c r="P174" i="7"/>
  <c r="C6" i="8"/>
  <c r="E6" i="8" s="1"/>
  <c r="O6" i="7"/>
  <c r="P6" i="7"/>
  <c r="C136" i="8"/>
  <c r="E136" i="8" s="1"/>
  <c r="O136" i="7"/>
  <c r="P136" i="7"/>
  <c r="C216" i="8"/>
  <c r="E216" i="8" s="1"/>
  <c r="O216" i="7"/>
  <c r="P216" i="7"/>
  <c r="C84" i="8"/>
  <c r="E84" i="8" s="1"/>
  <c r="O84" i="7"/>
  <c r="P84" i="7"/>
  <c r="C262" i="8"/>
  <c r="E262" i="8" s="1"/>
  <c r="O262" i="7"/>
  <c r="P262" i="7"/>
  <c r="C129" i="8"/>
  <c r="E129" i="8" s="1"/>
  <c r="O129" i="7"/>
  <c r="P129" i="7"/>
  <c r="C35" i="8"/>
  <c r="E35" i="8" s="1"/>
  <c r="O35" i="7"/>
  <c r="P35" i="7"/>
  <c r="C255" i="8"/>
  <c r="E255" i="8" s="1"/>
  <c r="P255" i="7"/>
  <c r="O255" i="7"/>
  <c r="C54" i="8"/>
  <c r="E54" i="8" s="1"/>
  <c r="O54" i="7"/>
  <c r="P54" i="7"/>
  <c r="C203" i="8"/>
  <c r="E203" i="8" s="1"/>
  <c r="P203" i="7"/>
  <c r="O203" i="7"/>
  <c r="C26" i="8"/>
  <c r="E26" i="8" s="1"/>
  <c r="O26" i="7"/>
  <c r="P26" i="7"/>
  <c r="C92" i="8"/>
  <c r="E92" i="8" s="1"/>
  <c r="P92" i="7"/>
  <c r="O92" i="7"/>
  <c r="C150" i="8"/>
  <c r="E150" i="8" s="1"/>
  <c r="O150" i="7"/>
  <c r="P150" i="7"/>
  <c r="C71" i="8"/>
  <c r="E71" i="8" s="1"/>
  <c r="P71" i="7"/>
  <c r="O71" i="7"/>
  <c r="C202" i="8"/>
  <c r="E202" i="8" s="1"/>
  <c r="O202" i="7"/>
  <c r="P202" i="7"/>
  <c r="C76" i="8"/>
  <c r="E76" i="8" s="1"/>
  <c r="O76" i="7"/>
  <c r="P76" i="7"/>
  <c r="C109" i="8"/>
  <c r="E109" i="8" s="1"/>
  <c r="O109" i="7"/>
  <c r="H109" i="8" s="1"/>
  <c r="P109" i="7"/>
  <c r="C271" i="8"/>
  <c r="E271" i="8" s="1"/>
  <c r="O271" i="7"/>
  <c r="P271" i="7"/>
  <c r="C291" i="8"/>
  <c r="E291" i="8" s="1"/>
  <c r="O291" i="7"/>
  <c r="P291" i="7"/>
  <c r="C196" i="8"/>
  <c r="E196" i="8" s="1"/>
  <c r="O196" i="7"/>
  <c r="P196" i="7"/>
  <c r="Q259" i="7"/>
  <c r="X259" i="7" s="1"/>
  <c r="Q66" i="7"/>
  <c r="X66" i="7" s="1"/>
  <c r="C228" i="8"/>
  <c r="E228" i="8" s="1"/>
  <c r="O228" i="7"/>
  <c r="P228" i="7"/>
  <c r="C250" i="8"/>
  <c r="E250" i="8" s="1"/>
  <c r="O250" i="7"/>
  <c r="P250" i="7"/>
  <c r="C64" i="8"/>
  <c r="E64" i="8" s="1"/>
  <c r="O64" i="7"/>
  <c r="P64" i="7"/>
  <c r="C273" i="8"/>
  <c r="E273" i="8" s="1"/>
  <c r="O273" i="7"/>
  <c r="P273" i="7"/>
  <c r="C137" i="8"/>
  <c r="E137" i="8" s="1"/>
  <c r="O137" i="7"/>
  <c r="P137" i="7"/>
  <c r="C234" i="8"/>
  <c r="E234" i="8" s="1"/>
  <c r="P234" i="7"/>
  <c r="O234" i="7"/>
  <c r="C126" i="8"/>
  <c r="E126" i="8" s="1"/>
  <c r="O126" i="7"/>
  <c r="H126" i="8" s="1"/>
  <c r="P126" i="7"/>
  <c r="C177" i="8"/>
  <c r="E177" i="8" s="1"/>
  <c r="O177" i="7"/>
  <c r="P177" i="7"/>
  <c r="C152" i="8"/>
  <c r="E152" i="8" s="1"/>
  <c r="P152" i="7"/>
  <c r="O152" i="7"/>
  <c r="C97" i="8"/>
  <c r="E97" i="8" s="1"/>
  <c r="O97" i="7"/>
  <c r="P97" i="7"/>
  <c r="C146" i="8"/>
  <c r="E146" i="8" s="1"/>
  <c r="O146" i="7"/>
  <c r="P146" i="7"/>
  <c r="C51" i="8"/>
  <c r="E51" i="8" s="1"/>
  <c r="O51" i="7"/>
  <c r="P51" i="7"/>
  <c r="C209" i="8"/>
  <c r="E209" i="8" s="1"/>
  <c r="O209" i="7"/>
  <c r="P209" i="7"/>
  <c r="C119" i="8"/>
  <c r="E119" i="8" s="1"/>
  <c r="O119" i="7"/>
  <c r="P119" i="7"/>
  <c r="C104" i="8"/>
  <c r="E104" i="8" s="1"/>
  <c r="O104" i="7"/>
  <c r="P104" i="7"/>
  <c r="C195" i="8"/>
  <c r="E195" i="8" s="1"/>
  <c r="O195" i="7"/>
  <c r="P195" i="7"/>
  <c r="C73" i="8"/>
  <c r="E73" i="8" s="1"/>
  <c r="O73" i="7"/>
  <c r="P73" i="7"/>
  <c r="C69" i="8"/>
  <c r="E69" i="8" s="1"/>
  <c r="O69" i="7"/>
  <c r="P69" i="7"/>
  <c r="C179" i="8"/>
  <c r="E179" i="8" s="1"/>
  <c r="O179" i="7"/>
  <c r="P179" i="7"/>
  <c r="C183" i="8"/>
  <c r="E183" i="8" s="1"/>
  <c r="O183" i="7"/>
  <c r="P183" i="7"/>
  <c r="C164" i="8"/>
  <c r="E164" i="8" s="1"/>
  <c r="O164" i="7"/>
  <c r="P164" i="7"/>
  <c r="C89" i="8"/>
  <c r="E89" i="8" s="1"/>
  <c r="O89" i="7"/>
  <c r="P89" i="7"/>
  <c r="C232" i="8"/>
  <c r="E232" i="8" s="1"/>
  <c r="O232" i="7"/>
  <c r="P232" i="7"/>
  <c r="C217" i="8"/>
  <c r="E217" i="8" s="1"/>
  <c r="O217" i="7"/>
  <c r="P217" i="7"/>
  <c r="C85" i="8"/>
  <c r="E85" i="8" s="1"/>
  <c r="O85" i="7"/>
  <c r="P85" i="7"/>
  <c r="C38" i="8"/>
  <c r="E38" i="8" s="1"/>
  <c r="O38" i="7"/>
  <c r="P38" i="7"/>
  <c r="C96" i="8"/>
  <c r="E96" i="8" s="1"/>
  <c r="O96" i="7"/>
  <c r="P96" i="7"/>
  <c r="C286" i="8"/>
  <c r="E286" i="8" s="1"/>
  <c r="O286" i="7"/>
  <c r="P286" i="7"/>
  <c r="C153" i="8"/>
  <c r="E153" i="8" s="1"/>
  <c r="P153" i="7"/>
  <c r="O153" i="7"/>
  <c r="C281" i="8"/>
  <c r="E281" i="8" s="1"/>
  <c r="O281" i="7"/>
  <c r="P281" i="7"/>
  <c r="C83" i="8"/>
  <c r="E83" i="8" s="1"/>
  <c r="O83" i="7"/>
  <c r="P83" i="7"/>
  <c r="C41" i="8"/>
  <c r="E41" i="8" s="1"/>
  <c r="O41" i="7"/>
  <c r="P41" i="7"/>
  <c r="C106" i="8"/>
  <c r="E106" i="8" s="1"/>
  <c r="O106" i="7"/>
  <c r="P106" i="7"/>
  <c r="C53" i="8"/>
  <c r="E53" i="8" s="1"/>
  <c r="O53" i="7"/>
  <c r="P53" i="7"/>
  <c r="C178" i="8"/>
  <c r="E178" i="8" s="1"/>
  <c r="O178" i="7"/>
  <c r="P178" i="7"/>
  <c r="C236" i="8"/>
  <c r="E236" i="8" s="1"/>
  <c r="O236" i="7"/>
  <c r="P236" i="7"/>
  <c r="C127" i="8"/>
  <c r="E127" i="8" s="1"/>
  <c r="O127" i="7"/>
  <c r="P127" i="7"/>
  <c r="C204" i="8"/>
  <c r="E204" i="8" s="1"/>
  <c r="O204" i="7"/>
  <c r="P204" i="7"/>
  <c r="C4" i="8"/>
  <c r="E4" i="8" s="1"/>
  <c r="O4" i="7"/>
  <c r="P4" i="7"/>
  <c r="C213" i="8"/>
  <c r="E213" i="8" s="1"/>
  <c r="O213" i="7"/>
  <c r="P213" i="7"/>
  <c r="C239" i="8"/>
  <c r="E239" i="8" s="1"/>
  <c r="O239" i="7"/>
  <c r="P239" i="7"/>
  <c r="C77" i="8"/>
  <c r="E77" i="8" s="1"/>
  <c r="O77" i="7"/>
  <c r="P77" i="7"/>
  <c r="C284" i="8"/>
  <c r="E284" i="8" s="1"/>
  <c r="O284" i="7"/>
  <c r="P284" i="7"/>
  <c r="C233" i="8"/>
  <c r="E233" i="8" s="1"/>
  <c r="O233" i="7"/>
  <c r="P233" i="7"/>
  <c r="C176" i="8"/>
  <c r="E176" i="8" s="1"/>
  <c r="O176" i="7"/>
  <c r="P176" i="7"/>
  <c r="C74" i="8"/>
  <c r="E74" i="8" s="1"/>
  <c r="O74" i="7"/>
  <c r="P74" i="7"/>
  <c r="C229" i="8"/>
  <c r="E229" i="8" s="1"/>
  <c r="O229" i="7"/>
  <c r="P229" i="7"/>
  <c r="C103" i="8"/>
  <c r="E103" i="8" s="1"/>
  <c r="O103" i="7"/>
  <c r="P103" i="7"/>
  <c r="C240" i="8"/>
  <c r="E240" i="8" s="1"/>
  <c r="O240" i="7"/>
  <c r="P240" i="7"/>
  <c r="C274" i="8"/>
  <c r="E274" i="8" s="1"/>
  <c r="O274" i="7"/>
  <c r="P274" i="7"/>
  <c r="C43" i="8"/>
  <c r="E43" i="8" s="1"/>
  <c r="O43" i="7"/>
  <c r="P43" i="7"/>
  <c r="C141" i="8"/>
  <c r="E141" i="8" s="1"/>
  <c r="O141" i="7"/>
  <c r="P141" i="7"/>
  <c r="C67" i="8"/>
  <c r="E67" i="8" s="1"/>
  <c r="P67" i="7"/>
  <c r="O67" i="7"/>
  <c r="C144" i="8"/>
  <c r="E144" i="8" s="1"/>
  <c r="P144" i="7"/>
  <c r="O144" i="7"/>
  <c r="C70" i="8"/>
  <c r="E70" i="8" s="1"/>
  <c r="O70" i="7"/>
  <c r="P70" i="7"/>
  <c r="C158" i="8"/>
  <c r="E158" i="8" s="1"/>
  <c r="O158" i="7"/>
  <c r="P158" i="7"/>
  <c r="F124" i="8" l="1"/>
  <c r="H124" i="8" s="1"/>
  <c r="Z124" i="7"/>
  <c r="AC124" i="7" s="1"/>
  <c r="Y124" i="7"/>
  <c r="AB124" i="7" s="1"/>
  <c r="AA124" i="7"/>
  <c r="AE124" i="7" s="1"/>
  <c r="F114" i="8"/>
  <c r="H114" i="8" s="1"/>
  <c r="AA114" i="7"/>
  <c r="AE114" i="7" s="1"/>
  <c r="Z114" i="7"/>
  <c r="AC114" i="7" s="1"/>
  <c r="Y114" i="7"/>
  <c r="AB114" i="7" s="1"/>
  <c r="F30" i="8"/>
  <c r="H30" i="8" s="1"/>
  <c r="Y30" i="7"/>
  <c r="AB30" i="7" s="1"/>
  <c r="Z30" i="7"/>
  <c r="AC30" i="7" s="1"/>
  <c r="AA30" i="7"/>
  <c r="AE30" i="7" s="1"/>
  <c r="F29" i="8"/>
  <c r="H29" i="8" s="1"/>
  <c r="Z29" i="7"/>
  <c r="AC29" i="7" s="1"/>
  <c r="AA29" i="7"/>
  <c r="AE29" i="7" s="1"/>
  <c r="Y29" i="7"/>
  <c r="AB29" i="7" s="1"/>
  <c r="F260" i="8"/>
  <c r="H260" i="8" s="1"/>
  <c r="Y260" i="7"/>
  <c r="AB260" i="7" s="1"/>
  <c r="AA260" i="7"/>
  <c r="AE260" i="7" s="1"/>
  <c r="Z260" i="7"/>
  <c r="AC260" i="7" s="1"/>
  <c r="F100" i="8"/>
  <c r="H100" i="8" s="1"/>
  <c r="AA100" i="7"/>
  <c r="AE100" i="7" s="1"/>
  <c r="Z100" i="7"/>
  <c r="AC100" i="7" s="1"/>
  <c r="Y100" i="7"/>
  <c r="AB100" i="7" s="1"/>
  <c r="F243" i="8"/>
  <c r="H243" i="8" s="1"/>
  <c r="AA243" i="7"/>
  <c r="AE243" i="7" s="1"/>
  <c r="Y243" i="7"/>
  <c r="AB243" i="7" s="1"/>
  <c r="Z243" i="7"/>
  <c r="AC243" i="7" s="1"/>
  <c r="F128" i="8"/>
  <c r="H128" i="8" s="1"/>
  <c r="AA128" i="7"/>
  <c r="AE128" i="7" s="1"/>
  <c r="Z128" i="7"/>
  <c r="AC128" i="7" s="1"/>
  <c r="Y128" i="7"/>
  <c r="AB128" i="7" s="1"/>
  <c r="AF128" i="7" s="1"/>
  <c r="I128" i="8" s="1"/>
  <c r="F184" i="8"/>
  <c r="H184" i="8" s="1"/>
  <c r="Z184" i="7"/>
  <c r="AC184" i="7" s="1"/>
  <c r="AA184" i="7"/>
  <c r="AE184" i="7" s="1"/>
  <c r="Y184" i="7"/>
  <c r="AB184" i="7" s="1"/>
  <c r="F154" i="8"/>
  <c r="H154" i="8" s="1"/>
  <c r="Z154" i="7"/>
  <c r="AC154" i="7" s="1"/>
  <c r="Y154" i="7"/>
  <c r="AB154" i="7" s="1"/>
  <c r="AA154" i="7"/>
  <c r="AE154" i="7" s="1"/>
  <c r="F201" i="8"/>
  <c r="H201" i="8" s="1"/>
  <c r="AA201" i="7"/>
  <c r="AE201" i="7" s="1"/>
  <c r="Y201" i="7"/>
  <c r="AB201" i="7" s="1"/>
  <c r="Z201" i="7"/>
  <c r="AC201" i="7" s="1"/>
  <c r="F223" i="8"/>
  <c r="H223" i="8" s="1"/>
  <c r="Z223" i="7"/>
  <c r="AC223" i="7" s="1"/>
  <c r="AA223" i="7"/>
  <c r="AE223" i="7" s="1"/>
  <c r="Y223" i="7"/>
  <c r="AB223" i="7" s="1"/>
  <c r="F266" i="8"/>
  <c r="H266" i="8" s="1"/>
  <c r="Y266" i="7"/>
  <c r="AB266" i="7" s="1"/>
  <c r="AA266" i="7"/>
  <c r="AE266" i="7" s="1"/>
  <c r="Z266" i="7"/>
  <c r="AC266" i="7" s="1"/>
  <c r="F259" i="8"/>
  <c r="H259" i="8" s="1"/>
  <c r="Z259" i="7"/>
  <c r="AC259" i="7" s="1"/>
  <c r="Y259" i="7"/>
  <c r="AB259" i="7" s="1"/>
  <c r="AA259" i="7"/>
  <c r="AE259" i="7" s="1"/>
  <c r="F275" i="8"/>
  <c r="H275" i="8" s="1"/>
  <c r="Z275" i="7"/>
  <c r="AC275" i="7" s="1"/>
  <c r="Y275" i="7"/>
  <c r="AB275" i="7" s="1"/>
  <c r="AA275" i="7"/>
  <c r="AE275" i="7" s="1"/>
  <c r="F211" i="8"/>
  <c r="H211" i="8" s="1"/>
  <c r="Y211" i="7"/>
  <c r="AB211" i="7" s="1"/>
  <c r="Z211" i="7"/>
  <c r="AC211" i="7" s="1"/>
  <c r="AA211" i="7"/>
  <c r="AE211" i="7" s="1"/>
  <c r="F95" i="8"/>
  <c r="H95" i="8" s="1"/>
  <c r="Z95" i="7"/>
  <c r="AC95" i="7" s="1"/>
  <c r="AA95" i="7"/>
  <c r="AE95" i="7" s="1"/>
  <c r="Y95" i="7"/>
  <c r="AB95" i="7" s="1"/>
  <c r="F215" i="8"/>
  <c r="H215" i="8" s="1"/>
  <c r="Y215" i="7"/>
  <c r="AB215" i="7" s="1"/>
  <c r="Z215" i="7"/>
  <c r="AC215" i="7" s="1"/>
  <c r="AA215" i="7"/>
  <c r="AE215" i="7" s="1"/>
  <c r="Z238" i="7"/>
  <c r="AC238" i="7" s="1"/>
  <c r="F238" i="8"/>
  <c r="H238" i="8" s="1"/>
  <c r="Y238" i="7"/>
  <c r="AB238" i="7" s="1"/>
  <c r="AA238" i="7"/>
  <c r="AE238" i="7" s="1"/>
  <c r="F155" i="8"/>
  <c r="H155" i="8" s="1"/>
  <c r="Y155" i="7"/>
  <c r="AB155" i="7" s="1"/>
  <c r="Z155" i="7"/>
  <c r="AC155" i="7" s="1"/>
  <c r="AA155" i="7"/>
  <c r="AE155" i="7" s="1"/>
  <c r="Z277" i="7"/>
  <c r="AC277" i="7" s="1"/>
  <c r="F277" i="8"/>
  <c r="H277" i="8" s="1"/>
  <c r="Y277" i="7"/>
  <c r="AB277" i="7" s="1"/>
  <c r="AA277" i="7"/>
  <c r="AE277" i="7" s="1"/>
  <c r="F134" i="8"/>
  <c r="H134" i="8" s="1"/>
  <c r="Z134" i="7"/>
  <c r="AC134" i="7" s="1"/>
  <c r="Y134" i="7"/>
  <c r="AB134" i="7" s="1"/>
  <c r="AA134" i="7"/>
  <c r="AE134" i="7" s="1"/>
  <c r="F133" i="8"/>
  <c r="H133" i="8" s="1"/>
  <c r="Z133" i="7"/>
  <c r="AC133" i="7" s="1"/>
  <c r="AA133" i="7"/>
  <c r="AE133" i="7" s="1"/>
  <c r="Y133" i="7"/>
  <c r="AB133" i="7" s="1"/>
  <c r="Z66" i="7"/>
  <c r="AC66" i="7" s="1"/>
  <c r="F66" i="8"/>
  <c r="H66" i="8" s="1"/>
  <c r="AA66" i="7"/>
  <c r="AE66" i="7" s="1"/>
  <c r="Y66" i="7"/>
  <c r="AB66" i="7" s="1"/>
  <c r="F7" i="8"/>
  <c r="H7" i="8" s="1"/>
  <c r="AA7" i="7"/>
  <c r="AE7" i="7" s="1"/>
  <c r="Y7" i="7"/>
  <c r="AB7" i="7" s="1"/>
  <c r="Z7" i="7"/>
  <c r="AC7" i="7" s="1"/>
  <c r="F148" i="8"/>
  <c r="H148" i="8" s="1"/>
  <c r="AA148" i="7"/>
  <c r="AE148" i="7" s="1"/>
  <c r="Z148" i="7"/>
  <c r="AC148" i="7" s="1"/>
  <c r="Y148" i="7"/>
  <c r="AB148" i="7" s="1"/>
  <c r="Y163" i="7"/>
  <c r="AB163" i="7" s="1"/>
  <c r="F163" i="8"/>
  <c r="H163" i="8" s="1"/>
  <c r="AA163" i="7"/>
  <c r="AE163" i="7" s="1"/>
  <c r="Z163" i="7"/>
  <c r="AC163" i="7" s="1"/>
  <c r="AA276" i="7"/>
  <c r="AE276" i="7" s="1"/>
  <c r="F276" i="8"/>
  <c r="H276" i="8" s="1"/>
  <c r="Z276" i="7"/>
  <c r="AC276" i="7" s="1"/>
  <c r="Y276" i="7"/>
  <c r="AB276" i="7" s="1"/>
  <c r="Z197" i="7"/>
  <c r="AC197" i="7" s="1"/>
  <c r="Y197" i="7"/>
  <c r="AB197" i="7" s="1"/>
  <c r="F197" i="8"/>
  <c r="H197" i="8" s="1"/>
  <c r="AA197" i="7"/>
  <c r="AE197" i="7" s="1"/>
  <c r="F57" i="8"/>
  <c r="H57" i="8" s="1"/>
  <c r="AA57" i="7"/>
  <c r="AE57" i="7" s="1"/>
  <c r="Z57" i="7"/>
  <c r="AC57" i="7" s="1"/>
  <c r="Y57" i="7"/>
  <c r="AB57" i="7" s="1"/>
  <c r="F157" i="8"/>
  <c r="H157" i="8" s="1"/>
  <c r="AA157" i="7"/>
  <c r="AE157" i="7" s="1"/>
  <c r="Y157" i="7"/>
  <c r="AB157" i="7" s="1"/>
  <c r="Z157" i="7"/>
  <c r="AC157" i="7" s="1"/>
  <c r="F10" i="8"/>
  <c r="H10" i="8" s="1"/>
  <c r="Z10" i="7"/>
  <c r="AC10" i="7" s="1"/>
  <c r="AA10" i="7"/>
  <c r="AE10" i="7" s="1"/>
  <c r="Y10" i="7"/>
  <c r="AB10" i="7" s="1"/>
  <c r="F160" i="8"/>
  <c r="H160" i="8" s="1"/>
  <c r="Z160" i="7"/>
  <c r="AC160" i="7" s="1"/>
  <c r="AA160" i="7"/>
  <c r="AE160" i="7" s="1"/>
  <c r="Y160" i="7"/>
  <c r="AB160" i="7" s="1"/>
  <c r="F256" i="8"/>
  <c r="H256" i="8" s="1"/>
  <c r="AA256" i="7"/>
  <c r="AE256" i="7" s="1"/>
  <c r="Y256" i="7"/>
  <c r="AB256" i="7" s="1"/>
  <c r="Z256" i="7"/>
  <c r="AC256" i="7" s="1"/>
  <c r="F278" i="8"/>
  <c r="H278" i="8" s="1"/>
  <c r="Z278" i="7"/>
  <c r="AC278" i="7" s="1"/>
  <c r="Y278" i="7"/>
  <c r="AB278" i="7" s="1"/>
  <c r="AA278" i="7"/>
  <c r="AE278" i="7" s="1"/>
  <c r="F220" i="8"/>
  <c r="H220" i="8" s="1"/>
  <c r="Z220" i="7"/>
  <c r="AC220" i="7" s="1"/>
  <c r="Y220" i="7"/>
  <c r="AB220" i="7" s="1"/>
  <c r="AA220" i="7"/>
  <c r="AE220" i="7" s="1"/>
  <c r="F120" i="8"/>
  <c r="H120" i="8" s="1"/>
  <c r="AA120" i="7"/>
  <c r="AE120" i="7" s="1"/>
  <c r="Y120" i="7"/>
  <c r="AB120" i="7" s="1"/>
  <c r="Z120" i="7"/>
  <c r="AC120" i="7" s="1"/>
  <c r="Y62" i="7"/>
  <c r="AB62" i="7" s="1"/>
  <c r="F62" i="8"/>
  <c r="H62" i="8" s="1"/>
  <c r="Z62" i="7"/>
  <c r="AC62" i="7" s="1"/>
  <c r="AA62" i="7"/>
  <c r="AE62" i="7" s="1"/>
  <c r="Y189" i="7"/>
  <c r="AB189" i="7" s="1"/>
  <c r="F189" i="8"/>
  <c r="H189" i="8" s="1"/>
  <c r="AA189" i="7"/>
  <c r="AE189" i="7" s="1"/>
  <c r="Z189" i="7"/>
  <c r="AC189" i="7" s="1"/>
  <c r="F68" i="8"/>
  <c r="H68" i="8" s="1"/>
  <c r="Z68" i="7"/>
  <c r="AC68" i="7" s="1"/>
  <c r="AA68" i="7"/>
  <c r="AE68" i="7" s="1"/>
  <c r="Y68" i="7"/>
  <c r="AB68" i="7" s="1"/>
  <c r="F88" i="8"/>
  <c r="H88" i="8" s="1"/>
  <c r="Y88" i="7"/>
  <c r="AB88" i="7" s="1"/>
  <c r="AA88" i="7"/>
  <c r="AE88" i="7" s="1"/>
  <c r="Z88" i="7"/>
  <c r="AC88" i="7" s="1"/>
  <c r="F188" i="8"/>
  <c r="H188" i="8" s="1"/>
  <c r="AA188" i="7"/>
  <c r="AE188" i="7" s="1"/>
  <c r="Y188" i="7"/>
  <c r="AB188" i="7" s="1"/>
  <c r="Z188" i="7"/>
  <c r="AC188" i="7" s="1"/>
  <c r="F279" i="8"/>
  <c r="H279" i="8" s="1"/>
  <c r="Y279" i="7"/>
  <c r="AB279" i="7" s="1"/>
  <c r="Z279" i="7"/>
  <c r="AC279" i="7" s="1"/>
  <c r="AA279" i="7"/>
  <c r="AE279" i="7" s="1"/>
  <c r="F140" i="8"/>
  <c r="H140" i="8" s="1"/>
  <c r="Y140" i="7"/>
  <c r="AB140" i="7" s="1"/>
  <c r="AA140" i="7"/>
  <c r="AE140" i="7" s="1"/>
  <c r="Z140" i="7"/>
  <c r="AC140" i="7" s="1"/>
  <c r="Q199" i="7"/>
  <c r="X199" i="7" s="1"/>
  <c r="Q75" i="7"/>
  <c r="X75" i="7" s="1"/>
  <c r="Y170" i="7"/>
  <c r="AB170" i="7" s="1"/>
  <c r="F170" i="8"/>
  <c r="H170" i="8" s="1"/>
  <c r="AA170" i="7"/>
  <c r="AE170" i="7" s="1"/>
  <c r="Z170" i="7"/>
  <c r="AC170" i="7" s="1"/>
  <c r="AA264" i="7"/>
  <c r="AE264" i="7" s="1"/>
  <c r="Y264" i="7"/>
  <c r="AB264" i="7" s="1"/>
  <c r="F264" i="8"/>
  <c r="H264" i="8" s="1"/>
  <c r="Z264" i="7"/>
  <c r="AC264" i="7" s="1"/>
  <c r="F280" i="8"/>
  <c r="H280" i="8" s="1"/>
  <c r="AA280" i="7"/>
  <c r="AE280" i="7" s="1"/>
  <c r="Y280" i="7"/>
  <c r="AB280" i="7" s="1"/>
  <c r="Z280" i="7"/>
  <c r="AC280" i="7" s="1"/>
  <c r="Q19" i="7"/>
  <c r="X19" i="7" s="1"/>
  <c r="F15" i="8"/>
  <c r="H15" i="8" s="1"/>
  <c r="AA15" i="7"/>
  <c r="AE15" i="7" s="1"/>
  <c r="Z15" i="7"/>
  <c r="AC15" i="7" s="1"/>
  <c r="Y15" i="7"/>
  <c r="AB15" i="7" s="1"/>
  <c r="F130" i="8"/>
  <c r="H130" i="8" s="1"/>
  <c r="Z130" i="7"/>
  <c r="AC130" i="7" s="1"/>
  <c r="AA130" i="7"/>
  <c r="AE130" i="7" s="1"/>
  <c r="Y130" i="7"/>
  <c r="AB130" i="7" s="1"/>
  <c r="F115" i="8"/>
  <c r="H115" i="8" s="1"/>
  <c r="Y115" i="7"/>
  <c r="AB115" i="7" s="1"/>
  <c r="Z115" i="7"/>
  <c r="AC115" i="7" s="1"/>
  <c r="AA115" i="7"/>
  <c r="AE115" i="7" s="1"/>
  <c r="F151" i="8"/>
  <c r="H151" i="8" s="1"/>
  <c r="Y151" i="7"/>
  <c r="AB151" i="7" s="1"/>
  <c r="AA151" i="7"/>
  <c r="AE151" i="7" s="1"/>
  <c r="Z151" i="7"/>
  <c r="AC151" i="7" s="1"/>
  <c r="AA168" i="7"/>
  <c r="AE168" i="7" s="1"/>
  <c r="Y168" i="7"/>
  <c r="AB168" i="7" s="1"/>
  <c r="Z168" i="7"/>
  <c r="AC168" i="7" s="1"/>
  <c r="F168" i="8"/>
  <c r="H168" i="8" s="1"/>
  <c r="F79" i="8"/>
  <c r="H79" i="8" s="1"/>
  <c r="AA79" i="7"/>
  <c r="AE79" i="7" s="1"/>
  <c r="Z79" i="7"/>
  <c r="AC79" i="7" s="1"/>
  <c r="Y79" i="7"/>
  <c r="AB79" i="7" s="1"/>
  <c r="Q56" i="7"/>
  <c r="X56" i="7" s="1"/>
  <c r="Q210" i="7"/>
  <c r="X210" i="7" s="1"/>
  <c r="Q94" i="7"/>
  <c r="X94" i="7" s="1"/>
  <c r="Q105" i="7"/>
  <c r="X105" i="7" s="1"/>
  <c r="Q208" i="7"/>
  <c r="X208" i="7" s="1"/>
  <c r="Q12" i="7"/>
  <c r="X12" i="7" s="1"/>
  <c r="Q122" i="7"/>
  <c r="X122" i="7" s="1"/>
  <c r="Q246" i="7"/>
  <c r="X246" i="7" s="1"/>
  <c r="Q18" i="7"/>
  <c r="X18" i="7" s="1"/>
  <c r="Q185" i="7"/>
  <c r="X185" i="7" s="1"/>
  <c r="AF14" i="7"/>
  <c r="I14" i="8" s="1"/>
  <c r="Q159" i="7"/>
  <c r="X159" i="7" s="1"/>
  <c r="Q186" i="7"/>
  <c r="X186" i="7" s="1"/>
  <c r="Q161" i="7"/>
  <c r="X161" i="7" s="1"/>
  <c r="Q123" i="7"/>
  <c r="X123" i="7" s="1"/>
  <c r="Q107" i="7"/>
  <c r="X107" i="7" s="1"/>
  <c r="Q111" i="7"/>
  <c r="X111" i="7" s="1"/>
  <c r="Q55" i="7"/>
  <c r="X55" i="7" s="1"/>
  <c r="Q165" i="7"/>
  <c r="X165" i="7" s="1"/>
  <c r="Q118" i="7"/>
  <c r="X118" i="7" s="1"/>
  <c r="AF227" i="7"/>
  <c r="I227" i="8" s="1"/>
  <c r="Q44" i="7"/>
  <c r="X44" i="7" s="1"/>
  <c r="Q156" i="7"/>
  <c r="X156" i="7" s="1"/>
  <c r="Q149" i="7"/>
  <c r="X149" i="7" s="1"/>
  <c r="Q42" i="7"/>
  <c r="X42" i="7" s="1"/>
  <c r="Q91" i="7"/>
  <c r="X91" i="7" s="1"/>
  <c r="Q63" i="7"/>
  <c r="X63" i="7" s="1"/>
  <c r="Q87" i="7"/>
  <c r="X87" i="7" s="1"/>
  <c r="Q36" i="7"/>
  <c r="X36" i="7" s="1"/>
  <c r="AF139" i="7"/>
  <c r="I139" i="8" s="1"/>
  <c r="AF81" i="7"/>
  <c r="I81" i="8" s="1"/>
  <c r="Q265" i="7"/>
  <c r="X265" i="7" s="1"/>
  <c r="Q103" i="7"/>
  <c r="X103" i="7" s="1"/>
  <c r="Q4" i="7"/>
  <c r="X4" i="7" s="1"/>
  <c r="Q85" i="7"/>
  <c r="X85" i="7" s="1"/>
  <c r="Q183" i="7"/>
  <c r="X183" i="7" s="1"/>
  <c r="AF126" i="7"/>
  <c r="I126" i="8" s="1"/>
  <c r="Q194" i="7"/>
  <c r="X194" i="7" s="1"/>
  <c r="Q47" i="7"/>
  <c r="X47" i="7" s="1"/>
  <c r="Q31" i="7"/>
  <c r="X31" i="7" s="1"/>
  <c r="Q206" i="7"/>
  <c r="X206" i="7" s="1"/>
  <c r="Q193" i="7"/>
  <c r="X193" i="7" s="1"/>
  <c r="AF82" i="7"/>
  <c r="I82" i="8" s="1"/>
  <c r="Q190" i="7"/>
  <c r="X190" i="7" s="1"/>
  <c r="Q285" i="7"/>
  <c r="X285" i="7" s="1"/>
  <c r="Q230" i="7"/>
  <c r="X230" i="7" s="1"/>
  <c r="Q142" i="7"/>
  <c r="X142" i="7" s="1"/>
  <c r="Q93" i="7"/>
  <c r="X93" i="7" s="1"/>
  <c r="Q229" i="7"/>
  <c r="X229" i="7" s="1"/>
  <c r="Q178" i="7"/>
  <c r="X178" i="7" s="1"/>
  <c r="Q83" i="7"/>
  <c r="X83" i="7" s="1"/>
  <c r="Q104" i="7"/>
  <c r="X104" i="7" s="1"/>
  <c r="Q51" i="7"/>
  <c r="X51" i="7" s="1"/>
  <c r="Q255" i="7"/>
  <c r="X255" i="7" s="1"/>
  <c r="Q216" i="7"/>
  <c r="X216" i="7" s="1"/>
  <c r="Q138" i="7"/>
  <c r="X138" i="7" s="1"/>
  <c r="Q263" i="7"/>
  <c r="X263" i="7" s="1"/>
  <c r="Q112" i="7"/>
  <c r="X112" i="7" s="1"/>
  <c r="Q78" i="7"/>
  <c r="X78" i="7" s="1"/>
  <c r="Q253" i="7"/>
  <c r="X253" i="7" s="1"/>
  <c r="Q16" i="7"/>
  <c r="X16" i="7" s="1"/>
  <c r="Q287" i="7"/>
  <c r="X287" i="7" s="1"/>
  <c r="Q258" i="7"/>
  <c r="X258" i="7" s="1"/>
  <c r="Q213" i="7"/>
  <c r="X213" i="7" s="1"/>
  <c r="Q236" i="7"/>
  <c r="X236" i="7" s="1"/>
  <c r="Q281" i="7"/>
  <c r="X281" i="7" s="1"/>
  <c r="Q217" i="7"/>
  <c r="X217" i="7" s="1"/>
  <c r="Q146" i="7"/>
  <c r="X146" i="7" s="1"/>
  <c r="Q152" i="7"/>
  <c r="X152" i="7" s="1"/>
  <c r="Q234" i="7"/>
  <c r="X234" i="7" s="1"/>
  <c r="Q150" i="7"/>
  <c r="X150" i="7" s="1"/>
  <c r="Q54" i="7"/>
  <c r="X54" i="7" s="1"/>
  <c r="Q136" i="7"/>
  <c r="X136" i="7" s="1"/>
  <c r="Q174" i="7"/>
  <c r="X174" i="7" s="1"/>
  <c r="Q172" i="7"/>
  <c r="X172" i="7" s="1"/>
  <c r="Q22" i="7"/>
  <c r="X22" i="7" s="1"/>
  <c r="Q254" i="7"/>
  <c r="X254" i="7" s="1"/>
  <c r="Q251" i="7"/>
  <c r="X251" i="7" s="1"/>
  <c r="Q224" i="7"/>
  <c r="X224" i="7" s="1"/>
  <c r="Q58" i="7"/>
  <c r="X58" i="7" s="1"/>
  <c r="Q60" i="7"/>
  <c r="X60" i="7" s="1"/>
  <c r="Q192" i="7"/>
  <c r="X192" i="7" s="1"/>
  <c r="Q270" i="7"/>
  <c r="X270" i="7" s="1"/>
  <c r="Q198" i="7"/>
  <c r="X198" i="7" s="1"/>
  <c r="Q225" i="7"/>
  <c r="X225" i="7" s="1"/>
  <c r="Q108" i="7"/>
  <c r="X108" i="7" s="1"/>
  <c r="Q241" i="7"/>
  <c r="X241" i="7" s="1"/>
  <c r="Q86" i="7"/>
  <c r="X86" i="7" s="1"/>
  <c r="Q25" i="7"/>
  <c r="X25" i="7" s="1"/>
  <c r="Q59" i="7"/>
  <c r="X59" i="7" s="1"/>
  <c r="Q288" i="7"/>
  <c r="X288" i="7" s="1"/>
  <c r="Q70" i="7"/>
  <c r="X70" i="7" s="1"/>
  <c r="Q239" i="7"/>
  <c r="X239" i="7" s="1"/>
  <c r="Q232" i="7"/>
  <c r="X232" i="7" s="1"/>
  <c r="Q73" i="7"/>
  <c r="X73" i="7" s="1"/>
  <c r="Q271" i="7"/>
  <c r="X271" i="7" s="1"/>
  <c r="Q52" i="7"/>
  <c r="X52" i="7" s="1"/>
  <c r="Q61" i="7"/>
  <c r="X61" i="7" s="1"/>
  <c r="Q46" i="7"/>
  <c r="X46" i="7" s="1"/>
  <c r="Q143" i="7"/>
  <c r="X143" i="7" s="1"/>
  <c r="Q8" i="7"/>
  <c r="X8" i="7" s="1"/>
  <c r="Q110" i="7"/>
  <c r="X110" i="7" s="1"/>
  <c r="Q231" i="7"/>
  <c r="X231" i="7" s="1"/>
  <c r="Q116" i="7"/>
  <c r="X116" i="7" s="1"/>
  <c r="Q292" i="7"/>
  <c r="X292" i="7" s="1"/>
  <c r="Q113" i="7"/>
  <c r="X113" i="7" s="1"/>
  <c r="Q289" i="7"/>
  <c r="X289" i="7" s="1"/>
  <c r="Q212" i="7"/>
  <c r="X212" i="7" s="1"/>
  <c r="Q180" i="7"/>
  <c r="X180" i="7" s="1"/>
  <c r="Q187" i="7"/>
  <c r="X187" i="7" s="1"/>
  <c r="Q13" i="7"/>
  <c r="X13" i="7" s="1"/>
  <c r="Q237" i="7"/>
  <c r="X237" i="7" s="1"/>
  <c r="Q141" i="7"/>
  <c r="X141" i="7" s="1"/>
  <c r="Q67" i="7"/>
  <c r="X67" i="7" s="1"/>
  <c r="Q127" i="7"/>
  <c r="X127" i="7" s="1"/>
  <c r="Q286" i="7"/>
  <c r="X286" i="7" s="1"/>
  <c r="Q164" i="7"/>
  <c r="X164" i="7" s="1"/>
  <c r="Q119" i="7"/>
  <c r="X119" i="7" s="1"/>
  <c r="AF109" i="7"/>
  <c r="I109" i="8" s="1"/>
  <c r="Q218" i="7"/>
  <c r="X218" i="7" s="1"/>
  <c r="Q49" i="7"/>
  <c r="X49" i="7" s="1"/>
  <c r="Q290" i="7"/>
  <c r="X290" i="7" s="1"/>
  <c r="Q268" i="7"/>
  <c r="X268" i="7" s="1"/>
  <c r="Q131" i="7"/>
  <c r="X131" i="7" s="1"/>
  <c r="Q195" i="7"/>
  <c r="X195" i="7" s="1"/>
  <c r="Q175" i="7"/>
  <c r="X175" i="7" s="1"/>
  <c r="Q176" i="7"/>
  <c r="X176" i="7" s="1"/>
  <c r="Q233" i="7"/>
  <c r="X233" i="7" s="1"/>
  <c r="Q41" i="7"/>
  <c r="X41" i="7" s="1"/>
  <c r="Q137" i="7"/>
  <c r="X137" i="7" s="1"/>
  <c r="Q106" i="7"/>
  <c r="X106" i="7" s="1"/>
  <c r="Q96" i="7"/>
  <c r="X96" i="7" s="1"/>
  <c r="Q179" i="7"/>
  <c r="X179" i="7" s="1"/>
  <c r="Q26" i="7"/>
  <c r="X26" i="7" s="1"/>
  <c r="Q203" i="7"/>
  <c r="X203" i="7" s="1"/>
  <c r="Q6" i="7"/>
  <c r="X6" i="7" s="1"/>
  <c r="Q171" i="7"/>
  <c r="X171" i="7" s="1"/>
  <c r="Q173" i="7"/>
  <c r="X173" i="7" s="1"/>
  <c r="Q17" i="7"/>
  <c r="X17" i="7" s="1"/>
  <c r="Q21" i="7"/>
  <c r="X21" i="7" s="1"/>
  <c r="Q117" i="7"/>
  <c r="X117" i="7" s="1"/>
  <c r="Q132" i="7"/>
  <c r="X132" i="7" s="1"/>
  <c r="Q267" i="7"/>
  <c r="X267" i="7" s="1"/>
  <c r="Q121" i="7"/>
  <c r="X121" i="7" s="1"/>
  <c r="Q167" i="7"/>
  <c r="X167" i="7" s="1"/>
  <c r="Q214" i="7"/>
  <c r="X214" i="7" s="1"/>
  <c r="Q32" i="7"/>
  <c r="X32" i="7" s="1"/>
  <c r="Q272" i="7"/>
  <c r="X272" i="7" s="1"/>
  <c r="Q144" i="7"/>
  <c r="X144" i="7" s="1"/>
  <c r="Q97" i="7"/>
  <c r="X97" i="7" s="1"/>
  <c r="Q291" i="7"/>
  <c r="X291" i="7" s="1"/>
  <c r="Q71" i="7"/>
  <c r="X71" i="7" s="1"/>
  <c r="Q92" i="7"/>
  <c r="X92" i="7" s="1"/>
  <c r="Q84" i="7"/>
  <c r="X84" i="7" s="1"/>
  <c r="Q39" i="7"/>
  <c r="X39" i="7" s="1"/>
  <c r="Q244" i="7"/>
  <c r="X244" i="7" s="1"/>
  <c r="Q166" i="7"/>
  <c r="X166" i="7" s="1"/>
  <c r="Q101" i="7"/>
  <c r="X101" i="7" s="1"/>
  <c r="Q252" i="7"/>
  <c r="X252" i="7" s="1"/>
  <c r="AF169" i="7"/>
  <c r="I169" i="8" s="1"/>
  <c r="Q77" i="7"/>
  <c r="X77" i="7" s="1"/>
  <c r="Q196" i="7"/>
  <c r="X196" i="7" s="1"/>
  <c r="Q205" i="7"/>
  <c r="X205" i="7" s="1"/>
  <c r="Q282" i="7"/>
  <c r="X282" i="7" s="1"/>
  <c r="Q257" i="7"/>
  <c r="X257" i="7" s="1"/>
  <c r="Q209" i="7"/>
  <c r="X209" i="7" s="1"/>
  <c r="Q158" i="7"/>
  <c r="X158" i="7" s="1"/>
  <c r="Q43" i="7"/>
  <c r="X43" i="7" s="1"/>
  <c r="Q284" i="7"/>
  <c r="X284" i="7" s="1"/>
  <c r="Q53" i="7"/>
  <c r="X53" i="7" s="1"/>
  <c r="Q38" i="7"/>
  <c r="X38" i="7" s="1"/>
  <c r="Q89" i="7"/>
  <c r="X89" i="7" s="1"/>
  <c r="Q76" i="7"/>
  <c r="X76" i="7" s="1"/>
  <c r="Q129" i="7"/>
  <c r="X129" i="7" s="1"/>
  <c r="Q269" i="7"/>
  <c r="X269" i="7" s="1"/>
  <c r="Q200" i="7"/>
  <c r="X200" i="7" s="1"/>
  <c r="Q102" i="7"/>
  <c r="X102" i="7" s="1"/>
  <c r="Q283" i="7"/>
  <c r="X283" i="7" s="1"/>
  <c r="Q9" i="7"/>
  <c r="X9" i="7" s="1"/>
  <c r="Q135" i="7"/>
  <c r="X135" i="7" s="1"/>
  <c r="Q34" i="7"/>
  <c r="X34" i="7" s="1"/>
  <c r="Q207" i="7"/>
  <c r="X207" i="7" s="1"/>
  <c r="Q226" i="7"/>
  <c r="X226" i="7" s="1"/>
  <c r="Q177" i="7"/>
  <c r="X177" i="7" s="1"/>
  <c r="Q262" i="7"/>
  <c r="X262" i="7" s="1"/>
  <c r="Q219" i="7"/>
  <c r="X219" i="7" s="1"/>
  <c r="Q274" i="7"/>
  <c r="X274" i="7" s="1"/>
  <c r="Q35" i="7"/>
  <c r="X35" i="7" s="1"/>
  <c r="Q65" i="7"/>
  <c r="X65" i="7" s="1"/>
  <c r="Q181" i="7"/>
  <c r="X181" i="7" s="1"/>
  <c r="Q261" i="7"/>
  <c r="X261" i="7" s="1"/>
  <c r="Q40" i="7"/>
  <c r="X40" i="7" s="1"/>
  <c r="Q222" i="7"/>
  <c r="X222" i="7" s="1"/>
  <c r="Q23" i="7"/>
  <c r="X23" i="7" s="1"/>
  <c r="Q5" i="7"/>
  <c r="X5" i="7" s="1"/>
  <c r="Q50" i="7"/>
  <c r="X50" i="7" s="1"/>
  <c r="Q48" i="7"/>
  <c r="X48" i="7" s="1"/>
  <c r="Q242" i="7"/>
  <c r="X242" i="7" s="1"/>
  <c r="Q245" i="7"/>
  <c r="X245" i="7" s="1"/>
  <c r="Q221" i="7"/>
  <c r="X221" i="7" s="1"/>
  <c r="Q27" i="7"/>
  <c r="X27" i="7" s="1"/>
  <c r="Q98" i="7"/>
  <c r="X98" i="7" s="1"/>
  <c r="Q20" i="7"/>
  <c r="X20" i="7" s="1"/>
  <c r="Q3" i="7"/>
  <c r="X3" i="7" s="1"/>
  <c r="F3" i="8" s="1"/>
  <c r="Q28" i="7"/>
  <c r="X28" i="7" s="1"/>
  <c r="Q273" i="7"/>
  <c r="X273" i="7" s="1"/>
  <c r="Q64" i="7"/>
  <c r="X64" i="7" s="1"/>
  <c r="Q250" i="7"/>
  <c r="X250" i="7" s="1"/>
  <c r="Q228" i="7"/>
  <c r="X228" i="7" s="1"/>
  <c r="Q240" i="7"/>
  <c r="X240" i="7" s="1"/>
  <c r="Q74" i="7"/>
  <c r="X74" i="7" s="1"/>
  <c r="Q204" i="7"/>
  <c r="X204" i="7" s="1"/>
  <c r="Q153" i="7"/>
  <c r="X153" i="7" s="1"/>
  <c r="Q69" i="7"/>
  <c r="X69" i="7" s="1"/>
  <c r="Q202" i="7"/>
  <c r="X202" i="7" s="1"/>
  <c r="Q80" i="7"/>
  <c r="X80" i="7" s="1"/>
  <c r="Q33" i="7"/>
  <c r="X33" i="7" s="1"/>
  <c r="Q248" i="7"/>
  <c r="X248" i="7" s="1"/>
  <c r="Q99" i="7"/>
  <c r="X99" i="7" s="1"/>
  <c r="Q125" i="7"/>
  <c r="X125" i="7" s="1"/>
  <c r="Q182" i="7"/>
  <c r="X182" i="7" s="1"/>
  <c r="Q11" i="7"/>
  <c r="X11" i="7" s="1"/>
  <c r="Q247" i="7"/>
  <c r="X247" i="7" s="1"/>
  <c r="Q37" i="7"/>
  <c r="X37" i="7" s="1"/>
  <c r="Q249" i="7"/>
  <c r="X249" i="7" s="1"/>
  <c r="Q72" i="7"/>
  <c r="X72" i="7" s="1"/>
  <c r="Q45" i="7"/>
  <c r="X45" i="7" s="1"/>
  <c r="Q90" i="7"/>
  <c r="X90" i="7" s="1"/>
  <c r="Q235" i="7"/>
  <c r="X235" i="7" s="1"/>
  <c r="Q162" i="7"/>
  <c r="X162" i="7" s="1"/>
  <c r="Q24" i="7"/>
  <c r="X24" i="7" s="1"/>
  <c r="Q147" i="7"/>
  <c r="X147" i="7" s="1"/>
  <c r="Q191" i="7"/>
  <c r="X191" i="7" s="1"/>
  <c r="Q145" i="7"/>
  <c r="X145" i="7" s="1"/>
  <c r="AF15" i="7" l="1"/>
  <c r="I15" i="8" s="1"/>
  <c r="AF130" i="7"/>
  <c r="I130" i="8" s="1"/>
  <c r="AF264" i="7"/>
  <c r="I264" i="8" s="1"/>
  <c r="AF68" i="7"/>
  <c r="I68" i="8" s="1"/>
  <c r="AF280" i="7"/>
  <c r="I280" i="8" s="1"/>
  <c r="AF160" i="7"/>
  <c r="I160" i="8" s="1"/>
  <c r="AF66" i="7"/>
  <c r="I66" i="8" s="1"/>
  <c r="AF134" i="7"/>
  <c r="I134" i="8" s="1"/>
  <c r="AF154" i="7"/>
  <c r="I154" i="8" s="1"/>
  <c r="AF30" i="7"/>
  <c r="I30" i="8" s="1"/>
  <c r="AF163" i="7"/>
  <c r="I163" i="8" s="1"/>
  <c r="AF148" i="7"/>
  <c r="I148" i="8" s="1"/>
  <c r="AF114" i="7"/>
  <c r="I114" i="8" s="1"/>
  <c r="AF276" i="7"/>
  <c r="I276" i="8" s="1"/>
  <c r="AF256" i="7"/>
  <c r="I256" i="8" s="1"/>
  <c r="AF278" i="7"/>
  <c r="I278" i="8" s="1"/>
  <c r="AF277" i="7"/>
  <c r="I277" i="8" s="1"/>
  <c r="AF57" i="7"/>
  <c r="I57" i="8" s="1"/>
  <c r="AF215" i="7"/>
  <c r="I215" i="8" s="1"/>
  <c r="AF100" i="7"/>
  <c r="I100" i="8" s="1"/>
  <c r="AF10" i="7"/>
  <c r="I10" i="8" s="1"/>
  <c r="AF223" i="7"/>
  <c r="I223" i="8" s="1"/>
  <c r="AF95" i="7"/>
  <c r="I95" i="8" s="1"/>
  <c r="AF170" i="7"/>
  <c r="I170" i="8" s="1"/>
  <c r="AF220" i="7"/>
  <c r="I220" i="8" s="1"/>
  <c r="AF238" i="7"/>
  <c r="I238" i="8" s="1"/>
  <c r="AF168" i="7"/>
  <c r="I168" i="8" s="1"/>
  <c r="AF133" i="7"/>
  <c r="I133" i="8" s="1"/>
  <c r="AF7" i="7"/>
  <c r="I7" i="8" s="1"/>
  <c r="AF275" i="7"/>
  <c r="I275" i="8" s="1"/>
  <c r="AF259" i="7"/>
  <c r="I259" i="8" s="1"/>
  <c r="AF29" i="7"/>
  <c r="I29" i="8" s="1"/>
  <c r="AF260" i="7"/>
  <c r="I260" i="8" s="1"/>
  <c r="AF157" i="7"/>
  <c r="I157" i="8" s="1"/>
  <c r="AF184" i="7"/>
  <c r="I184" i="8" s="1"/>
  <c r="AF201" i="7"/>
  <c r="I201" i="8" s="1"/>
  <c r="AF211" i="7"/>
  <c r="I211" i="8" s="1"/>
  <c r="AF79" i="7"/>
  <c r="I79" i="8" s="1"/>
  <c r="AF188" i="7"/>
  <c r="I188" i="8" s="1"/>
  <c r="AF120" i="7"/>
  <c r="I120" i="8" s="1"/>
  <c r="AF279" i="7"/>
  <c r="I279" i="8" s="1"/>
  <c r="AF189" i="7"/>
  <c r="I189" i="8" s="1"/>
  <c r="AF124" i="7"/>
  <c r="I124" i="8" s="1"/>
  <c r="AF115" i="7"/>
  <c r="I115" i="8" s="1"/>
  <c r="AF197" i="7"/>
  <c r="I197" i="8" s="1"/>
  <c r="AF243" i="7"/>
  <c r="I243" i="8" s="1"/>
  <c r="AF62" i="7"/>
  <c r="I62" i="8" s="1"/>
  <c r="AF151" i="7"/>
  <c r="I151" i="8" s="1"/>
  <c r="AF266" i="7"/>
  <c r="I266" i="8" s="1"/>
  <c r="AF140" i="7"/>
  <c r="I140" i="8" s="1"/>
  <c r="AF88" i="7"/>
  <c r="I88" i="8" s="1"/>
  <c r="AF155" i="7"/>
  <c r="I155" i="8" s="1"/>
  <c r="F72" i="8"/>
  <c r="H72" i="8" s="1"/>
  <c r="AA72" i="7"/>
  <c r="AE72" i="7" s="1"/>
  <c r="Z72" i="7"/>
  <c r="AC72" i="7" s="1"/>
  <c r="Y72" i="7"/>
  <c r="AB72" i="7" s="1"/>
  <c r="F248" i="8"/>
  <c r="H248" i="8" s="1"/>
  <c r="Z248" i="7"/>
  <c r="AC248" i="7" s="1"/>
  <c r="AA248" i="7"/>
  <c r="AE248" i="7" s="1"/>
  <c r="Y248" i="7"/>
  <c r="AB248" i="7" s="1"/>
  <c r="F228" i="8"/>
  <c r="H228" i="8" s="1"/>
  <c r="AA228" i="7"/>
  <c r="AE228" i="7" s="1"/>
  <c r="Y228" i="7"/>
  <c r="AB228" i="7" s="1"/>
  <c r="Z228" i="7"/>
  <c r="AC228" i="7" s="1"/>
  <c r="F222" i="8"/>
  <c r="H222" i="8" s="1"/>
  <c r="Z222" i="7"/>
  <c r="AC222" i="7" s="1"/>
  <c r="AA222" i="7"/>
  <c r="AE222" i="7" s="1"/>
  <c r="Y222" i="7"/>
  <c r="AB222" i="7" s="1"/>
  <c r="AA257" i="7"/>
  <c r="AE257" i="7" s="1"/>
  <c r="F257" i="8"/>
  <c r="H257" i="8" s="1"/>
  <c r="Z257" i="7"/>
  <c r="AC257" i="7" s="1"/>
  <c r="Y257" i="7"/>
  <c r="AB257" i="7" s="1"/>
  <c r="Z166" i="7"/>
  <c r="AC166" i="7" s="1"/>
  <c r="F166" i="8"/>
  <c r="H166" i="8" s="1"/>
  <c r="Y166" i="7"/>
  <c r="AB166" i="7" s="1"/>
  <c r="AA166" i="7"/>
  <c r="AE166" i="7" s="1"/>
  <c r="F117" i="8"/>
  <c r="H117" i="8" s="1"/>
  <c r="Y117" i="7"/>
  <c r="AB117" i="7" s="1"/>
  <c r="AA117" i="7"/>
  <c r="AE117" i="7" s="1"/>
  <c r="Z117" i="7"/>
  <c r="AC117" i="7" s="1"/>
  <c r="F112" i="8"/>
  <c r="H112" i="8" s="1"/>
  <c r="Y112" i="7"/>
  <c r="AB112" i="7" s="1"/>
  <c r="Z112" i="7"/>
  <c r="AC112" i="7" s="1"/>
  <c r="AA112" i="7"/>
  <c r="AE112" i="7" s="1"/>
  <c r="AA229" i="7"/>
  <c r="AE229" i="7" s="1"/>
  <c r="F229" i="8"/>
  <c r="H229" i="8" s="1"/>
  <c r="Z229" i="7"/>
  <c r="AC229" i="7" s="1"/>
  <c r="Y229" i="7"/>
  <c r="AB229" i="7" s="1"/>
  <c r="F147" i="8"/>
  <c r="H147" i="8" s="1"/>
  <c r="Z147" i="7"/>
  <c r="AC147" i="7" s="1"/>
  <c r="AA147" i="7"/>
  <c r="AE147" i="7" s="1"/>
  <c r="Y147" i="7"/>
  <c r="AB147" i="7" s="1"/>
  <c r="F69" i="8"/>
  <c r="H69" i="8" s="1"/>
  <c r="Y69" i="7"/>
  <c r="AB69" i="7" s="1"/>
  <c r="AA69" i="7"/>
  <c r="AE69" i="7" s="1"/>
  <c r="Z69" i="7"/>
  <c r="AC69" i="7" s="1"/>
  <c r="F207" i="8"/>
  <c r="H207" i="8" s="1"/>
  <c r="Z207" i="7"/>
  <c r="AC207" i="7" s="1"/>
  <c r="AA207" i="7"/>
  <c r="AE207" i="7" s="1"/>
  <c r="Y207" i="7"/>
  <c r="AB207" i="7" s="1"/>
  <c r="F53" i="8"/>
  <c r="H53" i="8" s="1"/>
  <c r="AA53" i="7"/>
  <c r="AE53" i="7" s="1"/>
  <c r="Z53" i="7"/>
  <c r="AC53" i="7" s="1"/>
  <c r="Y53" i="7"/>
  <c r="AB53" i="7" s="1"/>
  <c r="F84" i="8"/>
  <c r="H84" i="8" s="1"/>
  <c r="AA84" i="7"/>
  <c r="AE84" i="7" s="1"/>
  <c r="Y84" i="7"/>
  <c r="AB84" i="7" s="1"/>
  <c r="Z84" i="7"/>
  <c r="AC84" i="7" s="1"/>
  <c r="F41" i="8"/>
  <c r="H41" i="8" s="1"/>
  <c r="AA41" i="7"/>
  <c r="AE41" i="7" s="1"/>
  <c r="Z41" i="7"/>
  <c r="AC41" i="7" s="1"/>
  <c r="Y41" i="7"/>
  <c r="AB41" i="7" s="1"/>
  <c r="Z250" i="7"/>
  <c r="AC250" i="7" s="1"/>
  <c r="AA250" i="7"/>
  <c r="AE250" i="7" s="1"/>
  <c r="F250" i="8"/>
  <c r="H250" i="8" s="1"/>
  <c r="Y250" i="7"/>
  <c r="AB250" i="7" s="1"/>
  <c r="F20" i="8"/>
  <c r="H20" i="8" s="1"/>
  <c r="AA20" i="7"/>
  <c r="AE20" i="7" s="1"/>
  <c r="Z20" i="7"/>
  <c r="AC20" i="7" s="1"/>
  <c r="Y20" i="7"/>
  <c r="AB20" i="7" s="1"/>
  <c r="Y242" i="7"/>
  <c r="AB242" i="7" s="1"/>
  <c r="F242" i="8"/>
  <c r="H242" i="8" s="1"/>
  <c r="Z242" i="7"/>
  <c r="AC242" i="7" s="1"/>
  <c r="AA242" i="7"/>
  <c r="AE242" i="7" s="1"/>
  <c r="F65" i="8"/>
  <c r="H65" i="8" s="1"/>
  <c r="Y65" i="7"/>
  <c r="AB65" i="7" s="1"/>
  <c r="AA65" i="7"/>
  <c r="AE65" i="7" s="1"/>
  <c r="Z65" i="7"/>
  <c r="AC65" i="7" s="1"/>
  <c r="F244" i="8"/>
  <c r="H244" i="8" s="1"/>
  <c r="Y244" i="7"/>
  <c r="AB244" i="7" s="1"/>
  <c r="AA244" i="7"/>
  <c r="AE244" i="7" s="1"/>
  <c r="Z244" i="7"/>
  <c r="AC244" i="7" s="1"/>
  <c r="F167" i="8"/>
  <c r="H167" i="8" s="1"/>
  <c r="Z167" i="7"/>
  <c r="AC167" i="7" s="1"/>
  <c r="AA167" i="7"/>
  <c r="AE167" i="7" s="1"/>
  <c r="Y167" i="7"/>
  <c r="AB167" i="7" s="1"/>
  <c r="F106" i="8"/>
  <c r="H106" i="8" s="1"/>
  <c r="Z106" i="7"/>
  <c r="AC106" i="7" s="1"/>
  <c r="AA106" i="7"/>
  <c r="AE106" i="7" s="1"/>
  <c r="Y106" i="7"/>
  <c r="AB106" i="7" s="1"/>
  <c r="AA233" i="7"/>
  <c r="AE233" i="7" s="1"/>
  <c r="Y233" i="7"/>
  <c r="AB233" i="7" s="1"/>
  <c r="F233" i="8"/>
  <c r="H233" i="8" s="1"/>
  <c r="Z233" i="7"/>
  <c r="AC233" i="7" s="1"/>
  <c r="F268" i="8"/>
  <c r="H268" i="8" s="1"/>
  <c r="AA268" i="7"/>
  <c r="AE268" i="7" s="1"/>
  <c r="Z268" i="7"/>
  <c r="AC268" i="7" s="1"/>
  <c r="Y268" i="7"/>
  <c r="AB268" i="7" s="1"/>
  <c r="F180" i="8"/>
  <c r="H180" i="8" s="1"/>
  <c r="AA180" i="7"/>
  <c r="AE180" i="7" s="1"/>
  <c r="Z180" i="7"/>
  <c r="AC180" i="7" s="1"/>
  <c r="Y180" i="7"/>
  <c r="AB180" i="7" s="1"/>
  <c r="Z46" i="7"/>
  <c r="AC46" i="7" s="1"/>
  <c r="F46" i="8"/>
  <c r="H46" i="8" s="1"/>
  <c r="AA46" i="7"/>
  <c r="AE46" i="7" s="1"/>
  <c r="Y46" i="7"/>
  <c r="AB46" i="7" s="1"/>
  <c r="F198" i="8"/>
  <c r="H198" i="8" s="1"/>
  <c r="AA198" i="7"/>
  <c r="AE198" i="7" s="1"/>
  <c r="Y198" i="7"/>
  <c r="AB198" i="7" s="1"/>
  <c r="Z198" i="7"/>
  <c r="AC198" i="7" s="1"/>
  <c r="AA213" i="7"/>
  <c r="AE213" i="7" s="1"/>
  <c r="F213" i="8"/>
  <c r="H213" i="8" s="1"/>
  <c r="Z213" i="7"/>
  <c r="AC213" i="7" s="1"/>
  <c r="Y213" i="7"/>
  <c r="AB213" i="7" s="1"/>
  <c r="F51" i="8"/>
  <c r="H51" i="8" s="1"/>
  <c r="Z51" i="7"/>
  <c r="AC51" i="7" s="1"/>
  <c r="AA51" i="7"/>
  <c r="AE51" i="7" s="1"/>
  <c r="Y51" i="7"/>
  <c r="AB51" i="7" s="1"/>
  <c r="F93" i="8"/>
  <c r="H93" i="8" s="1"/>
  <c r="Y93" i="7"/>
  <c r="AB93" i="7" s="1"/>
  <c r="Z93" i="7"/>
  <c r="AC93" i="7" s="1"/>
  <c r="AA93" i="7"/>
  <c r="AE93" i="7" s="1"/>
  <c r="F194" i="8"/>
  <c r="H194" i="8" s="1"/>
  <c r="Y194" i="7"/>
  <c r="AB194" i="7" s="1"/>
  <c r="AA194" i="7"/>
  <c r="AE194" i="7" s="1"/>
  <c r="Z194" i="7"/>
  <c r="AC194" i="7" s="1"/>
  <c r="Z186" i="7"/>
  <c r="AC186" i="7" s="1"/>
  <c r="Y186" i="7"/>
  <c r="AB186" i="7" s="1"/>
  <c r="F186" i="8"/>
  <c r="H186" i="8" s="1"/>
  <c r="AA186" i="7"/>
  <c r="AE186" i="7" s="1"/>
  <c r="F24" i="8"/>
  <c r="H24" i="8" s="1"/>
  <c r="AA24" i="7"/>
  <c r="AE24" i="7" s="1"/>
  <c r="Z24" i="7"/>
  <c r="AC24" i="7" s="1"/>
  <c r="Y24" i="7"/>
  <c r="AB24" i="7" s="1"/>
  <c r="F33" i="8"/>
  <c r="H33" i="8" s="1"/>
  <c r="Y33" i="7"/>
  <c r="AB33" i="7" s="1"/>
  <c r="AA33" i="7"/>
  <c r="AE33" i="7" s="1"/>
  <c r="Z33" i="7"/>
  <c r="AC33" i="7" s="1"/>
  <c r="F153" i="8"/>
  <c r="H153" i="8" s="1"/>
  <c r="Z153" i="7"/>
  <c r="AC153" i="7" s="1"/>
  <c r="Y153" i="7"/>
  <c r="AB153" i="7" s="1"/>
  <c r="AA153" i="7"/>
  <c r="AE153" i="7" s="1"/>
  <c r="F35" i="8"/>
  <c r="H35" i="8" s="1"/>
  <c r="Z35" i="7"/>
  <c r="AC35" i="7" s="1"/>
  <c r="Y35" i="7"/>
  <c r="AB35" i="7" s="1"/>
  <c r="AA35" i="7"/>
  <c r="AE35" i="7" s="1"/>
  <c r="F219" i="8"/>
  <c r="H219" i="8" s="1"/>
  <c r="Y219" i="7"/>
  <c r="AB219" i="7" s="1"/>
  <c r="Z219" i="7"/>
  <c r="AC219" i="7" s="1"/>
  <c r="AA219" i="7"/>
  <c r="AE219" i="7" s="1"/>
  <c r="AA283" i="7"/>
  <c r="AE283" i="7" s="1"/>
  <c r="Z283" i="7"/>
  <c r="AC283" i="7" s="1"/>
  <c r="F283" i="8"/>
  <c r="H283" i="8" s="1"/>
  <c r="Y283" i="7"/>
  <c r="AB283" i="7" s="1"/>
  <c r="F76" i="8"/>
  <c r="H76" i="8" s="1"/>
  <c r="AA76" i="7"/>
  <c r="AE76" i="7" s="1"/>
  <c r="Y76" i="7"/>
  <c r="AB76" i="7" s="1"/>
  <c r="Z76" i="7"/>
  <c r="AC76" i="7" s="1"/>
  <c r="F282" i="8"/>
  <c r="H282" i="8" s="1"/>
  <c r="Z282" i="7"/>
  <c r="AC282" i="7" s="1"/>
  <c r="Y282" i="7"/>
  <c r="AB282" i="7" s="1"/>
  <c r="AA282" i="7"/>
  <c r="AE282" i="7" s="1"/>
  <c r="Z121" i="7"/>
  <c r="AC121" i="7" s="1"/>
  <c r="AA121" i="7"/>
  <c r="AE121" i="7" s="1"/>
  <c r="F121" i="8"/>
  <c r="H121" i="8" s="1"/>
  <c r="Y121" i="7"/>
  <c r="AB121" i="7" s="1"/>
  <c r="F203" i="8"/>
  <c r="H203" i="8" s="1"/>
  <c r="Z203" i="7"/>
  <c r="AC203" i="7" s="1"/>
  <c r="Y203" i="7"/>
  <c r="AB203" i="7" s="1"/>
  <c r="AA203" i="7"/>
  <c r="AE203" i="7" s="1"/>
  <c r="F116" i="8"/>
  <c r="H116" i="8" s="1"/>
  <c r="AA116" i="7"/>
  <c r="AE116" i="7" s="1"/>
  <c r="Z116" i="7"/>
  <c r="AC116" i="7" s="1"/>
  <c r="Y116" i="7"/>
  <c r="AB116" i="7" s="1"/>
  <c r="AA271" i="7"/>
  <c r="AE271" i="7" s="1"/>
  <c r="Z271" i="7"/>
  <c r="AC271" i="7" s="1"/>
  <c r="F271" i="8"/>
  <c r="H271" i="8" s="1"/>
  <c r="Y271" i="7"/>
  <c r="AB271" i="7" s="1"/>
  <c r="F25" i="8"/>
  <c r="H25" i="8" s="1"/>
  <c r="AA25" i="7"/>
  <c r="AE25" i="7" s="1"/>
  <c r="Y25" i="7"/>
  <c r="AB25" i="7" s="1"/>
  <c r="Z25" i="7"/>
  <c r="AC25" i="7" s="1"/>
  <c r="F251" i="8"/>
  <c r="H251" i="8" s="1"/>
  <c r="AA251" i="7"/>
  <c r="AE251" i="7" s="1"/>
  <c r="Z251" i="7"/>
  <c r="AC251" i="7" s="1"/>
  <c r="Y251" i="7"/>
  <c r="AB251" i="7" s="1"/>
  <c r="F152" i="8"/>
  <c r="H152" i="8" s="1"/>
  <c r="Z152" i="7"/>
  <c r="AC152" i="7" s="1"/>
  <c r="AA152" i="7"/>
  <c r="AE152" i="7" s="1"/>
  <c r="Y152" i="7"/>
  <c r="AB152" i="7" s="1"/>
  <c r="AA185" i="7"/>
  <c r="AE185" i="7" s="1"/>
  <c r="Z185" i="7"/>
  <c r="AC185" i="7" s="1"/>
  <c r="F185" i="8"/>
  <c r="H185" i="8" s="1"/>
  <c r="Y185" i="7"/>
  <c r="AB185" i="7" s="1"/>
  <c r="AA249" i="7"/>
  <c r="AE249" i="7" s="1"/>
  <c r="Y249" i="7"/>
  <c r="AB249" i="7" s="1"/>
  <c r="F249" i="8"/>
  <c r="H249" i="8" s="1"/>
  <c r="Z249" i="7"/>
  <c r="AC249" i="7" s="1"/>
  <c r="Y182" i="7"/>
  <c r="AB182" i="7" s="1"/>
  <c r="AA182" i="7"/>
  <c r="AE182" i="7" s="1"/>
  <c r="F182" i="8"/>
  <c r="H182" i="8" s="1"/>
  <c r="Z182" i="7"/>
  <c r="AC182" i="7" s="1"/>
  <c r="Y98" i="7"/>
  <c r="AB98" i="7" s="1"/>
  <c r="F98" i="8"/>
  <c r="H98" i="8" s="1"/>
  <c r="AA98" i="7"/>
  <c r="AE98" i="7" s="1"/>
  <c r="Z98" i="7"/>
  <c r="AC98" i="7" s="1"/>
  <c r="F40" i="8"/>
  <c r="H40" i="8" s="1"/>
  <c r="AA40" i="7"/>
  <c r="AE40" i="7" s="1"/>
  <c r="Y40" i="7"/>
  <c r="AB40" i="7" s="1"/>
  <c r="Z40" i="7"/>
  <c r="AC40" i="7" s="1"/>
  <c r="F284" i="8"/>
  <c r="H284" i="8" s="1"/>
  <c r="Z284" i="7"/>
  <c r="AC284" i="7" s="1"/>
  <c r="Y284" i="7"/>
  <c r="AB284" i="7" s="1"/>
  <c r="AA284" i="7"/>
  <c r="AE284" i="7" s="1"/>
  <c r="F39" i="8"/>
  <c r="H39" i="8" s="1"/>
  <c r="Z39" i="7"/>
  <c r="AC39" i="7" s="1"/>
  <c r="Y39" i="7"/>
  <c r="AB39" i="7" s="1"/>
  <c r="AA39" i="7"/>
  <c r="AE39" i="7" s="1"/>
  <c r="F92" i="8"/>
  <c r="H92" i="8" s="1"/>
  <c r="Z92" i="7"/>
  <c r="AC92" i="7" s="1"/>
  <c r="AA92" i="7"/>
  <c r="AE92" i="7" s="1"/>
  <c r="Y92" i="7"/>
  <c r="AB92" i="7" s="1"/>
  <c r="AA272" i="7"/>
  <c r="AE272" i="7" s="1"/>
  <c r="F272" i="8"/>
  <c r="H272" i="8" s="1"/>
  <c r="Z272" i="7"/>
  <c r="AC272" i="7" s="1"/>
  <c r="Y272" i="7"/>
  <c r="AB272" i="7" s="1"/>
  <c r="F26" i="8"/>
  <c r="H26" i="8" s="1"/>
  <c r="Y26" i="7"/>
  <c r="AB26" i="7" s="1"/>
  <c r="AA26" i="7"/>
  <c r="AE26" i="7" s="1"/>
  <c r="Z26" i="7"/>
  <c r="AC26" i="7" s="1"/>
  <c r="F67" i="8"/>
  <c r="H67" i="8" s="1"/>
  <c r="AA67" i="7"/>
  <c r="AE67" i="7" s="1"/>
  <c r="Z67" i="7"/>
  <c r="AC67" i="7" s="1"/>
  <c r="Y67" i="7"/>
  <c r="AB67" i="7" s="1"/>
  <c r="Z212" i="7"/>
  <c r="AC212" i="7" s="1"/>
  <c r="AA212" i="7"/>
  <c r="AE212" i="7" s="1"/>
  <c r="F212" i="8"/>
  <c r="H212" i="8" s="1"/>
  <c r="Y212" i="7"/>
  <c r="AB212" i="7" s="1"/>
  <c r="AA270" i="7"/>
  <c r="AE270" i="7" s="1"/>
  <c r="F270" i="8"/>
  <c r="H270" i="8" s="1"/>
  <c r="Z270" i="7"/>
  <c r="AC270" i="7" s="1"/>
  <c r="Y270" i="7"/>
  <c r="AB270" i="7" s="1"/>
  <c r="F174" i="8"/>
  <c r="H174" i="8" s="1"/>
  <c r="Y174" i="7"/>
  <c r="AB174" i="7" s="1"/>
  <c r="Z174" i="7"/>
  <c r="AC174" i="7" s="1"/>
  <c r="AA174" i="7"/>
  <c r="AE174" i="7" s="1"/>
  <c r="Z253" i="7"/>
  <c r="AC253" i="7" s="1"/>
  <c r="F253" i="8"/>
  <c r="H253" i="8" s="1"/>
  <c r="AA253" i="7"/>
  <c r="AE253" i="7" s="1"/>
  <c r="Y253" i="7"/>
  <c r="AB253" i="7" s="1"/>
  <c r="F263" i="8"/>
  <c r="H263" i="8" s="1"/>
  <c r="Y263" i="7"/>
  <c r="AB263" i="7" s="1"/>
  <c r="Z263" i="7"/>
  <c r="AC263" i="7" s="1"/>
  <c r="AA263" i="7"/>
  <c r="AE263" i="7" s="1"/>
  <c r="F104" i="8"/>
  <c r="H104" i="8" s="1"/>
  <c r="AA104" i="7"/>
  <c r="AE104" i="7" s="1"/>
  <c r="Z104" i="7"/>
  <c r="AC104" i="7" s="1"/>
  <c r="Y104" i="7"/>
  <c r="AB104" i="7" s="1"/>
  <c r="Z142" i="7"/>
  <c r="AC142" i="7" s="1"/>
  <c r="AA142" i="7"/>
  <c r="AE142" i="7" s="1"/>
  <c r="Y142" i="7"/>
  <c r="AB142" i="7" s="1"/>
  <c r="F142" i="8"/>
  <c r="H142" i="8" s="1"/>
  <c r="F4" i="8"/>
  <c r="H4" i="8" s="1"/>
  <c r="AA4" i="7"/>
  <c r="AE4" i="7" s="1"/>
  <c r="Y4" i="7"/>
  <c r="AB4" i="7" s="1"/>
  <c r="Z4" i="7"/>
  <c r="AC4" i="7" s="1"/>
  <c r="F87" i="8"/>
  <c r="H87" i="8" s="1"/>
  <c r="AA87" i="7"/>
  <c r="AE87" i="7" s="1"/>
  <c r="Y87" i="7"/>
  <c r="AB87" i="7" s="1"/>
  <c r="Z87" i="7"/>
  <c r="AC87" i="7" s="1"/>
  <c r="F55" i="8"/>
  <c r="H55" i="8" s="1"/>
  <c r="Z55" i="7"/>
  <c r="AC55" i="7" s="1"/>
  <c r="AA55" i="7"/>
  <c r="AE55" i="7" s="1"/>
  <c r="Y55" i="7"/>
  <c r="AB55" i="7" s="1"/>
  <c r="F161" i="8"/>
  <c r="H161" i="8" s="1"/>
  <c r="Z161" i="7"/>
  <c r="AC161" i="7" s="1"/>
  <c r="Y161" i="7"/>
  <c r="AB161" i="7" s="1"/>
  <c r="AA161" i="7"/>
  <c r="AE161" i="7" s="1"/>
  <c r="F162" i="8"/>
  <c r="H162" i="8" s="1"/>
  <c r="AA162" i="7"/>
  <c r="AE162" i="7" s="1"/>
  <c r="Z162" i="7"/>
  <c r="AC162" i="7" s="1"/>
  <c r="Y162" i="7"/>
  <c r="AB162" i="7" s="1"/>
  <c r="AA204" i="7"/>
  <c r="AE204" i="7" s="1"/>
  <c r="Z204" i="7"/>
  <c r="AC204" i="7" s="1"/>
  <c r="F204" i="8"/>
  <c r="H204" i="8" s="1"/>
  <c r="Y204" i="7"/>
  <c r="AB204" i="7" s="1"/>
  <c r="F262" i="8"/>
  <c r="H262" i="8" s="1"/>
  <c r="Z262" i="7"/>
  <c r="AC262" i="7" s="1"/>
  <c r="Y262" i="7"/>
  <c r="AB262" i="7" s="1"/>
  <c r="AA262" i="7"/>
  <c r="AE262" i="7" s="1"/>
  <c r="F102" i="8"/>
  <c r="H102" i="8" s="1"/>
  <c r="Y102" i="7"/>
  <c r="AB102" i="7" s="1"/>
  <c r="Z102" i="7"/>
  <c r="AC102" i="7" s="1"/>
  <c r="AA102" i="7"/>
  <c r="AE102" i="7" s="1"/>
  <c r="F205" i="8"/>
  <c r="H205" i="8" s="1"/>
  <c r="Z205" i="7"/>
  <c r="AC205" i="7" s="1"/>
  <c r="AA205" i="7"/>
  <c r="AE205" i="7" s="1"/>
  <c r="Y205" i="7"/>
  <c r="AB205" i="7" s="1"/>
  <c r="F32" i="8"/>
  <c r="H32" i="8" s="1"/>
  <c r="Y32" i="7"/>
  <c r="AB32" i="7" s="1"/>
  <c r="Z32" i="7"/>
  <c r="AC32" i="7" s="1"/>
  <c r="AA32" i="7"/>
  <c r="AE32" i="7" s="1"/>
  <c r="Z17" i="7"/>
  <c r="AC17" i="7" s="1"/>
  <c r="AA17" i="7"/>
  <c r="AE17" i="7" s="1"/>
  <c r="Y17" i="7"/>
  <c r="AB17" i="7" s="1"/>
  <c r="F17" i="8"/>
  <c r="H17" i="8" s="1"/>
  <c r="F176" i="8"/>
  <c r="H176" i="8" s="1"/>
  <c r="Y176" i="7"/>
  <c r="AB176" i="7" s="1"/>
  <c r="AA176" i="7"/>
  <c r="AE176" i="7" s="1"/>
  <c r="Z176" i="7"/>
  <c r="AC176" i="7" s="1"/>
  <c r="F141" i="8"/>
  <c r="H141" i="8" s="1"/>
  <c r="AA141" i="7"/>
  <c r="AE141" i="7" s="1"/>
  <c r="Y141" i="7"/>
  <c r="AB141" i="7" s="1"/>
  <c r="Z141" i="7"/>
  <c r="AC141" i="7" s="1"/>
  <c r="F61" i="8"/>
  <c r="H61" i="8" s="1"/>
  <c r="Z61" i="7"/>
  <c r="AC61" i="7" s="1"/>
  <c r="AA61" i="7"/>
  <c r="AE61" i="7" s="1"/>
  <c r="Y61" i="7"/>
  <c r="AB61" i="7" s="1"/>
  <c r="F239" i="8"/>
  <c r="H239" i="8" s="1"/>
  <c r="Z239" i="7"/>
  <c r="AC239" i="7" s="1"/>
  <c r="AA239" i="7"/>
  <c r="AE239" i="7" s="1"/>
  <c r="Y239" i="7"/>
  <c r="AB239" i="7" s="1"/>
  <c r="Y86" i="7"/>
  <c r="AB86" i="7" s="1"/>
  <c r="AA86" i="7"/>
  <c r="AE86" i="7" s="1"/>
  <c r="F86" i="8"/>
  <c r="H86" i="8" s="1"/>
  <c r="Z86" i="7"/>
  <c r="AC86" i="7" s="1"/>
  <c r="F146" i="8"/>
  <c r="H146" i="8" s="1"/>
  <c r="Y146" i="7"/>
  <c r="AB146" i="7" s="1"/>
  <c r="Z146" i="7"/>
  <c r="AC146" i="7" s="1"/>
  <c r="AA146" i="7"/>
  <c r="AE146" i="7" s="1"/>
  <c r="F258" i="8"/>
  <c r="H258" i="8" s="1"/>
  <c r="Z258" i="7"/>
  <c r="AC258" i="7" s="1"/>
  <c r="Y258" i="7"/>
  <c r="AB258" i="7" s="1"/>
  <c r="AA258" i="7"/>
  <c r="AE258" i="7" s="1"/>
  <c r="F103" i="8"/>
  <c r="H103" i="8" s="1"/>
  <c r="AA103" i="7"/>
  <c r="AE103" i="7" s="1"/>
  <c r="Z103" i="7"/>
  <c r="AC103" i="7" s="1"/>
  <c r="Y103" i="7"/>
  <c r="AB103" i="7" s="1"/>
  <c r="F111" i="8"/>
  <c r="H111" i="8" s="1"/>
  <c r="Y111" i="7"/>
  <c r="AB111" i="7" s="1"/>
  <c r="Z111" i="7"/>
  <c r="AC111" i="7" s="1"/>
  <c r="AA111" i="7"/>
  <c r="AE111" i="7" s="1"/>
  <c r="F80" i="8"/>
  <c r="H80" i="8" s="1"/>
  <c r="Z80" i="7"/>
  <c r="AC80" i="7" s="1"/>
  <c r="Y80" i="7"/>
  <c r="AB80" i="7" s="1"/>
  <c r="AA80" i="7"/>
  <c r="AE80" i="7" s="1"/>
  <c r="F74" i="8"/>
  <c r="H74" i="8" s="1"/>
  <c r="Y74" i="7"/>
  <c r="AB74" i="7" s="1"/>
  <c r="Z74" i="7"/>
  <c r="AC74" i="7" s="1"/>
  <c r="AA74" i="7"/>
  <c r="AE74" i="7" s="1"/>
  <c r="F43" i="8"/>
  <c r="H43" i="8" s="1"/>
  <c r="AA43" i="7"/>
  <c r="AE43" i="7" s="1"/>
  <c r="Y43" i="7"/>
  <c r="AB43" i="7" s="1"/>
  <c r="Z43" i="7"/>
  <c r="AC43" i="7" s="1"/>
  <c r="F71" i="8"/>
  <c r="H71" i="8" s="1"/>
  <c r="AA71" i="7"/>
  <c r="AE71" i="7" s="1"/>
  <c r="Y71" i="7"/>
  <c r="AB71" i="7" s="1"/>
  <c r="Z71" i="7"/>
  <c r="AC71" i="7" s="1"/>
  <c r="F173" i="8"/>
  <c r="H173" i="8" s="1"/>
  <c r="Z173" i="7"/>
  <c r="AC173" i="7" s="1"/>
  <c r="Y173" i="7"/>
  <c r="AB173" i="7" s="1"/>
  <c r="AA173" i="7"/>
  <c r="AE173" i="7" s="1"/>
  <c r="F290" i="8"/>
  <c r="H290" i="8" s="1"/>
  <c r="Y290" i="7"/>
  <c r="AB290" i="7" s="1"/>
  <c r="AA290" i="7"/>
  <c r="AE290" i="7" s="1"/>
  <c r="Z290" i="7"/>
  <c r="AC290" i="7" s="1"/>
  <c r="Z231" i="7"/>
  <c r="AC231" i="7" s="1"/>
  <c r="F231" i="8"/>
  <c r="H231" i="8" s="1"/>
  <c r="AA231" i="7"/>
  <c r="AE231" i="7" s="1"/>
  <c r="Y231" i="7"/>
  <c r="AB231" i="7" s="1"/>
  <c r="F192" i="8"/>
  <c r="H192" i="8" s="1"/>
  <c r="AA192" i="7"/>
  <c r="AE192" i="7" s="1"/>
  <c r="Y192" i="7"/>
  <c r="AB192" i="7" s="1"/>
  <c r="Z192" i="7"/>
  <c r="AC192" i="7" s="1"/>
  <c r="F136" i="8"/>
  <c r="H136" i="8" s="1"/>
  <c r="AA136" i="7"/>
  <c r="AE136" i="7" s="1"/>
  <c r="Z136" i="7"/>
  <c r="AC136" i="7" s="1"/>
  <c r="Y136" i="7"/>
  <c r="AB136" i="7" s="1"/>
  <c r="F193" i="8"/>
  <c r="H193" i="8" s="1"/>
  <c r="AA193" i="7"/>
  <c r="AE193" i="7" s="1"/>
  <c r="Y193" i="7"/>
  <c r="AB193" i="7" s="1"/>
  <c r="Z193" i="7"/>
  <c r="AC193" i="7" s="1"/>
  <c r="F156" i="8"/>
  <c r="H156" i="8" s="1"/>
  <c r="AA156" i="7"/>
  <c r="AE156" i="7" s="1"/>
  <c r="Z156" i="7"/>
  <c r="AC156" i="7" s="1"/>
  <c r="Y156" i="7"/>
  <c r="AB156" i="7" s="1"/>
  <c r="F94" i="8"/>
  <c r="H94" i="8" s="1"/>
  <c r="Z94" i="7"/>
  <c r="AC94" i="7" s="1"/>
  <c r="Y94" i="7"/>
  <c r="AB94" i="7" s="1"/>
  <c r="AA94" i="7"/>
  <c r="AE94" i="7" s="1"/>
  <c r="AA235" i="7"/>
  <c r="AE235" i="7" s="1"/>
  <c r="Y235" i="7"/>
  <c r="AB235" i="7" s="1"/>
  <c r="F235" i="8"/>
  <c r="H235" i="8" s="1"/>
  <c r="Z235" i="7"/>
  <c r="AC235" i="7" s="1"/>
  <c r="F37" i="8"/>
  <c r="H37" i="8" s="1"/>
  <c r="Z37" i="7"/>
  <c r="AC37" i="7" s="1"/>
  <c r="Y37" i="7"/>
  <c r="AB37" i="7" s="1"/>
  <c r="AA37" i="7"/>
  <c r="AE37" i="7" s="1"/>
  <c r="F50" i="8"/>
  <c r="H50" i="8" s="1"/>
  <c r="Y50" i="7"/>
  <c r="AB50" i="7" s="1"/>
  <c r="AA50" i="7"/>
  <c r="AE50" i="7" s="1"/>
  <c r="Z50" i="7"/>
  <c r="AC50" i="7" s="1"/>
  <c r="F261" i="8"/>
  <c r="H261" i="8" s="1"/>
  <c r="Z261" i="7"/>
  <c r="AC261" i="7" s="1"/>
  <c r="Y261" i="7"/>
  <c r="AB261" i="7" s="1"/>
  <c r="AA261" i="7"/>
  <c r="AE261" i="7" s="1"/>
  <c r="F177" i="8"/>
  <c r="H177" i="8" s="1"/>
  <c r="AA177" i="7"/>
  <c r="AE177" i="7" s="1"/>
  <c r="Z177" i="7"/>
  <c r="AC177" i="7" s="1"/>
  <c r="Y177" i="7"/>
  <c r="AB177" i="7" s="1"/>
  <c r="Z200" i="7"/>
  <c r="AC200" i="7" s="1"/>
  <c r="F200" i="8"/>
  <c r="H200" i="8" s="1"/>
  <c r="Y200" i="7"/>
  <c r="AB200" i="7" s="1"/>
  <c r="AA200" i="7"/>
  <c r="AE200" i="7" s="1"/>
  <c r="Y158" i="7"/>
  <c r="AB158" i="7" s="1"/>
  <c r="F158" i="8"/>
  <c r="H158" i="8" s="1"/>
  <c r="AA158" i="7"/>
  <c r="AE158" i="7" s="1"/>
  <c r="Z158" i="7"/>
  <c r="AC158" i="7" s="1"/>
  <c r="Z214" i="7"/>
  <c r="AC214" i="7" s="1"/>
  <c r="AA214" i="7"/>
  <c r="AE214" i="7" s="1"/>
  <c r="F214" i="8"/>
  <c r="H214" i="8" s="1"/>
  <c r="Y214" i="7"/>
  <c r="AB214" i="7" s="1"/>
  <c r="F237" i="8"/>
  <c r="H237" i="8" s="1"/>
  <c r="Z237" i="7"/>
  <c r="AC237" i="7" s="1"/>
  <c r="AA237" i="7"/>
  <c r="AE237" i="7" s="1"/>
  <c r="Y237" i="7"/>
  <c r="AB237" i="7" s="1"/>
  <c r="F73" i="8"/>
  <c r="H73" i="8" s="1"/>
  <c r="Y73" i="7"/>
  <c r="AB73" i="7" s="1"/>
  <c r="Z73" i="7"/>
  <c r="AC73" i="7" s="1"/>
  <c r="AA73" i="7"/>
  <c r="AE73" i="7" s="1"/>
  <c r="F138" i="8"/>
  <c r="H138" i="8" s="1"/>
  <c r="Z138" i="7"/>
  <c r="AC138" i="7" s="1"/>
  <c r="AA138" i="7"/>
  <c r="AE138" i="7" s="1"/>
  <c r="Y138" i="7"/>
  <c r="AB138" i="7" s="1"/>
  <c r="F83" i="8"/>
  <c r="H83" i="8" s="1"/>
  <c r="AA83" i="7"/>
  <c r="AE83" i="7" s="1"/>
  <c r="Z83" i="7"/>
  <c r="AC83" i="7" s="1"/>
  <c r="Y83" i="7"/>
  <c r="AB83" i="7" s="1"/>
  <c r="F63" i="8"/>
  <c r="H63" i="8" s="1"/>
  <c r="AA63" i="7"/>
  <c r="AE63" i="7" s="1"/>
  <c r="Y63" i="7"/>
  <c r="AB63" i="7" s="1"/>
  <c r="Z63" i="7"/>
  <c r="AC63" i="7" s="1"/>
  <c r="F91" i="8"/>
  <c r="H91" i="8" s="1"/>
  <c r="Y91" i="7"/>
  <c r="AB91" i="7" s="1"/>
  <c r="Z91" i="7"/>
  <c r="AC91" i="7" s="1"/>
  <c r="AA91" i="7"/>
  <c r="AE91" i="7" s="1"/>
  <c r="F105" i="8"/>
  <c r="H105" i="8" s="1"/>
  <c r="Z105" i="7"/>
  <c r="AC105" i="7" s="1"/>
  <c r="AA105" i="7"/>
  <c r="AE105" i="7" s="1"/>
  <c r="Y105" i="7"/>
  <c r="AB105" i="7" s="1"/>
  <c r="F75" i="8"/>
  <c r="H75" i="8" s="1"/>
  <c r="Z75" i="7"/>
  <c r="AC75" i="7" s="1"/>
  <c r="Y75" i="7"/>
  <c r="AB75" i="7" s="1"/>
  <c r="AA75" i="7"/>
  <c r="AE75" i="7" s="1"/>
  <c r="F247" i="8"/>
  <c r="H247" i="8" s="1"/>
  <c r="Y247" i="7"/>
  <c r="AB247" i="7" s="1"/>
  <c r="AA247" i="7"/>
  <c r="AE247" i="7" s="1"/>
  <c r="Z247" i="7"/>
  <c r="AC247" i="7" s="1"/>
  <c r="F125" i="8"/>
  <c r="H125" i="8" s="1"/>
  <c r="AA125" i="7"/>
  <c r="AE125" i="7" s="1"/>
  <c r="Z125" i="7"/>
  <c r="AC125" i="7" s="1"/>
  <c r="Y125" i="7"/>
  <c r="AB125" i="7" s="1"/>
  <c r="F221" i="8"/>
  <c r="H221" i="8" s="1"/>
  <c r="Z221" i="7"/>
  <c r="AC221" i="7" s="1"/>
  <c r="AA221" i="7"/>
  <c r="AE221" i="7" s="1"/>
  <c r="Y221" i="7"/>
  <c r="AB221" i="7" s="1"/>
  <c r="F135" i="8"/>
  <c r="H135" i="8" s="1"/>
  <c r="AA135" i="7"/>
  <c r="AE135" i="7" s="1"/>
  <c r="Y135" i="7"/>
  <c r="AB135" i="7" s="1"/>
  <c r="Z135" i="7"/>
  <c r="AC135" i="7" s="1"/>
  <c r="F38" i="8"/>
  <c r="H38" i="8" s="1"/>
  <c r="Y38" i="7"/>
  <c r="AB38" i="7" s="1"/>
  <c r="Z38" i="7"/>
  <c r="AC38" i="7" s="1"/>
  <c r="AA38" i="7"/>
  <c r="AE38" i="7" s="1"/>
  <c r="F196" i="8"/>
  <c r="H196" i="8" s="1"/>
  <c r="AA196" i="7"/>
  <c r="AE196" i="7" s="1"/>
  <c r="Z196" i="7"/>
  <c r="AC196" i="7" s="1"/>
  <c r="Y196" i="7"/>
  <c r="AB196" i="7" s="1"/>
  <c r="F252" i="8"/>
  <c r="H252" i="8" s="1"/>
  <c r="AA252" i="7"/>
  <c r="AE252" i="7" s="1"/>
  <c r="Z252" i="7"/>
  <c r="AC252" i="7" s="1"/>
  <c r="Y252" i="7"/>
  <c r="AB252" i="7" s="1"/>
  <c r="Z291" i="7"/>
  <c r="AC291" i="7" s="1"/>
  <c r="F291" i="8"/>
  <c r="H291" i="8" s="1"/>
  <c r="AA291" i="7"/>
  <c r="AE291" i="7" s="1"/>
  <c r="Y291" i="7"/>
  <c r="AB291" i="7" s="1"/>
  <c r="AA267" i="7"/>
  <c r="AE267" i="7" s="1"/>
  <c r="Z267" i="7"/>
  <c r="AC267" i="7" s="1"/>
  <c r="Y267" i="7"/>
  <c r="AB267" i="7" s="1"/>
  <c r="F267" i="8"/>
  <c r="H267" i="8" s="1"/>
  <c r="F137" i="8"/>
  <c r="H137" i="8" s="1"/>
  <c r="Y137" i="7"/>
  <c r="AB137" i="7" s="1"/>
  <c r="Z137" i="7"/>
  <c r="AC137" i="7" s="1"/>
  <c r="AA137" i="7"/>
  <c r="AE137" i="7" s="1"/>
  <c r="F119" i="8"/>
  <c r="H119" i="8" s="1"/>
  <c r="Y119" i="7"/>
  <c r="AB119" i="7" s="1"/>
  <c r="Z119" i="7"/>
  <c r="AC119" i="7" s="1"/>
  <c r="AA119" i="7"/>
  <c r="AE119" i="7" s="1"/>
  <c r="F289" i="8"/>
  <c r="H289" i="8" s="1"/>
  <c r="AA289" i="7"/>
  <c r="AE289" i="7" s="1"/>
  <c r="Y289" i="7"/>
  <c r="AB289" i="7" s="1"/>
  <c r="Z289" i="7"/>
  <c r="AC289" i="7" s="1"/>
  <c r="F110" i="8"/>
  <c r="H110" i="8" s="1"/>
  <c r="AA110" i="7"/>
  <c r="AE110" i="7" s="1"/>
  <c r="Y110" i="7"/>
  <c r="AB110" i="7" s="1"/>
  <c r="Z110" i="7"/>
  <c r="AC110" i="7" s="1"/>
  <c r="F52" i="8"/>
  <c r="H52" i="8" s="1"/>
  <c r="Z52" i="7"/>
  <c r="AC52" i="7" s="1"/>
  <c r="AA52" i="7"/>
  <c r="AE52" i="7" s="1"/>
  <c r="Y52" i="7"/>
  <c r="AB52" i="7" s="1"/>
  <c r="Z70" i="7"/>
  <c r="AC70" i="7" s="1"/>
  <c r="F70" i="8"/>
  <c r="H70" i="8" s="1"/>
  <c r="AA70" i="7"/>
  <c r="AE70" i="7" s="1"/>
  <c r="Y70" i="7"/>
  <c r="AB70" i="7" s="1"/>
  <c r="F108" i="8"/>
  <c r="H108" i="8" s="1"/>
  <c r="AA108" i="7"/>
  <c r="AE108" i="7" s="1"/>
  <c r="Z108" i="7"/>
  <c r="AC108" i="7" s="1"/>
  <c r="Y108" i="7"/>
  <c r="AB108" i="7" s="1"/>
  <c r="F60" i="8"/>
  <c r="H60" i="8" s="1"/>
  <c r="AA60" i="7"/>
  <c r="AE60" i="7" s="1"/>
  <c r="Z60" i="7"/>
  <c r="AC60" i="7" s="1"/>
  <c r="Y60" i="7"/>
  <c r="AB60" i="7" s="1"/>
  <c r="AA254" i="7"/>
  <c r="AE254" i="7" s="1"/>
  <c r="Y254" i="7"/>
  <c r="AB254" i="7" s="1"/>
  <c r="F254" i="8"/>
  <c r="H254" i="8" s="1"/>
  <c r="Z254" i="7"/>
  <c r="AC254" i="7" s="1"/>
  <c r="F217" i="8"/>
  <c r="H217" i="8" s="1"/>
  <c r="AA217" i="7"/>
  <c r="AE217" i="7" s="1"/>
  <c r="Y217" i="7"/>
  <c r="AB217" i="7" s="1"/>
  <c r="Z217" i="7"/>
  <c r="AC217" i="7" s="1"/>
  <c r="F206" i="8"/>
  <c r="H206" i="8" s="1"/>
  <c r="Y206" i="7"/>
  <c r="AB206" i="7" s="1"/>
  <c r="Z206" i="7"/>
  <c r="AC206" i="7" s="1"/>
  <c r="AA206" i="7"/>
  <c r="AE206" i="7" s="1"/>
  <c r="F265" i="8"/>
  <c r="H265" i="8" s="1"/>
  <c r="Z265" i="7"/>
  <c r="AC265" i="7" s="1"/>
  <c r="Y265" i="7"/>
  <c r="AB265" i="7" s="1"/>
  <c r="AA265" i="7"/>
  <c r="AE265" i="7" s="1"/>
  <c r="F107" i="8"/>
  <c r="H107" i="8" s="1"/>
  <c r="Y107" i="7"/>
  <c r="AB107" i="7" s="1"/>
  <c r="AA107" i="7"/>
  <c r="AE107" i="7" s="1"/>
  <c r="Z107" i="7"/>
  <c r="AC107" i="7" s="1"/>
  <c r="F208" i="8"/>
  <c r="H208" i="8" s="1"/>
  <c r="Y208" i="7"/>
  <c r="AB208" i="7" s="1"/>
  <c r="AA208" i="7"/>
  <c r="AE208" i="7" s="1"/>
  <c r="Z208" i="7"/>
  <c r="AC208" i="7" s="1"/>
  <c r="F199" i="8"/>
  <c r="H199" i="8" s="1"/>
  <c r="Z199" i="7"/>
  <c r="AC199" i="7" s="1"/>
  <c r="AA199" i="7"/>
  <c r="AE199" i="7" s="1"/>
  <c r="Y199" i="7"/>
  <c r="AB199" i="7" s="1"/>
  <c r="F19" i="8"/>
  <c r="H19" i="8" s="1"/>
  <c r="Y19" i="7"/>
  <c r="AB19" i="7" s="1"/>
  <c r="Z19" i="7"/>
  <c r="AC19" i="7" s="1"/>
  <c r="AA19" i="7"/>
  <c r="AE19" i="7" s="1"/>
  <c r="F21" i="8"/>
  <c r="H21" i="8" s="1"/>
  <c r="AA21" i="7"/>
  <c r="AE21" i="7" s="1"/>
  <c r="Z21" i="7"/>
  <c r="AC21" i="7" s="1"/>
  <c r="Y21" i="7"/>
  <c r="AB21" i="7" s="1"/>
  <c r="F224" i="8"/>
  <c r="H224" i="8" s="1"/>
  <c r="AA224" i="7"/>
  <c r="AE224" i="7" s="1"/>
  <c r="Y224" i="7"/>
  <c r="AB224" i="7" s="1"/>
  <c r="Z224" i="7"/>
  <c r="AC224" i="7" s="1"/>
  <c r="F165" i="8"/>
  <c r="H165" i="8" s="1"/>
  <c r="AA165" i="7"/>
  <c r="AE165" i="7" s="1"/>
  <c r="Z165" i="7"/>
  <c r="AC165" i="7" s="1"/>
  <c r="Y165" i="7"/>
  <c r="AB165" i="7" s="1"/>
  <c r="Z246" i="7"/>
  <c r="AC246" i="7" s="1"/>
  <c r="F246" i="8"/>
  <c r="H246" i="8" s="1"/>
  <c r="AA246" i="7"/>
  <c r="AE246" i="7" s="1"/>
  <c r="Y246" i="7"/>
  <c r="AB246" i="7" s="1"/>
  <c r="F27" i="8"/>
  <c r="H27" i="8" s="1"/>
  <c r="Z27" i="7"/>
  <c r="AC27" i="7" s="1"/>
  <c r="AA27" i="7"/>
  <c r="AE27" i="7" s="1"/>
  <c r="Y27" i="7"/>
  <c r="AB27" i="7" s="1"/>
  <c r="F89" i="8"/>
  <c r="H89" i="8" s="1"/>
  <c r="Z89" i="7"/>
  <c r="AC89" i="7" s="1"/>
  <c r="Y89" i="7"/>
  <c r="AB89" i="7" s="1"/>
  <c r="AA89" i="7"/>
  <c r="AE89" i="7" s="1"/>
  <c r="F175" i="8"/>
  <c r="H175" i="8" s="1"/>
  <c r="AA175" i="7"/>
  <c r="AE175" i="7" s="1"/>
  <c r="Z175" i="7"/>
  <c r="AC175" i="7" s="1"/>
  <c r="Y175" i="7"/>
  <c r="AB175" i="7" s="1"/>
  <c r="Y230" i="7"/>
  <c r="AB230" i="7" s="1"/>
  <c r="F230" i="8"/>
  <c r="H230" i="8" s="1"/>
  <c r="Z230" i="7"/>
  <c r="AC230" i="7" s="1"/>
  <c r="AA230" i="7"/>
  <c r="AE230" i="7" s="1"/>
  <c r="Z90" i="7"/>
  <c r="AC90" i="7" s="1"/>
  <c r="F90" i="8"/>
  <c r="H90" i="8" s="1"/>
  <c r="AA90" i="7"/>
  <c r="AE90" i="7" s="1"/>
  <c r="Y90" i="7"/>
  <c r="AB90" i="7" s="1"/>
  <c r="F28" i="8"/>
  <c r="H28" i="8" s="1"/>
  <c r="AA28" i="7"/>
  <c r="AE28" i="7" s="1"/>
  <c r="Z28" i="7"/>
  <c r="AC28" i="7" s="1"/>
  <c r="Y28" i="7"/>
  <c r="AB28" i="7" s="1"/>
  <c r="Z195" i="7"/>
  <c r="AC195" i="7" s="1"/>
  <c r="F195" i="8"/>
  <c r="H195" i="8" s="1"/>
  <c r="AA195" i="7"/>
  <c r="AE195" i="7" s="1"/>
  <c r="Y195" i="7"/>
  <c r="AB195" i="7" s="1"/>
  <c r="F210" i="8"/>
  <c r="H210" i="8" s="1"/>
  <c r="Z210" i="7"/>
  <c r="AC210" i="7" s="1"/>
  <c r="AA210" i="7"/>
  <c r="AE210" i="7" s="1"/>
  <c r="Y210" i="7"/>
  <c r="AB210" i="7" s="1"/>
  <c r="F99" i="8"/>
  <c r="H99" i="8" s="1"/>
  <c r="AA99" i="7"/>
  <c r="AE99" i="7" s="1"/>
  <c r="Z99" i="7"/>
  <c r="AC99" i="7" s="1"/>
  <c r="Y99" i="7"/>
  <c r="AB99" i="7" s="1"/>
  <c r="F77" i="8"/>
  <c r="H77" i="8" s="1"/>
  <c r="Y77" i="7"/>
  <c r="AB77" i="7" s="1"/>
  <c r="AA77" i="7"/>
  <c r="AE77" i="7" s="1"/>
  <c r="Z77" i="7"/>
  <c r="AC77" i="7" s="1"/>
  <c r="F171" i="8"/>
  <c r="H171" i="8" s="1"/>
  <c r="AA171" i="7"/>
  <c r="AE171" i="7" s="1"/>
  <c r="Y171" i="7"/>
  <c r="AB171" i="7" s="1"/>
  <c r="Z171" i="7"/>
  <c r="AC171" i="7" s="1"/>
  <c r="F49" i="8"/>
  <c r="H49" i="8" s="1"/>
  <c r="Y49" i="7"/>
  <c r="AB49" i="7" s="1"/>
  <c r="AA49" i="7"/>
  <c r="AE49" i="7" s="1"/>
  <c r="Z49" i="7"/>
  <c r="AC49" i="7" s="1"/>
  <c r="F150" i="8"/>
  <c r="H150" i="8" s="1"/>
  <c r="Y150" i="7"/>
  <c r="AB150" i="7" s="1"/>
  <c r="AA150" i="7"/>
  <c r="AE150" i="7" s="1"/>
  <c r="Z150" i="7"/>
  <c r="AC150" i="7" s="1"/>
  <c r="F78" i="8"/>
  <c r="H78" i="8" s="1"/>
  <c r="Z78" i="7"/>
  <c r="AC78" i="7" s="1"/>
  <c r="AA78" i="7"/>
  <c r="AE78" i="7" s="1"/>
  <c r="Y78" i="7"/>
  <c r="AB78" i="7" s="1"/>
  <c r="Z178" i="7"/>
  <c r="AC178" i="7" s="1"/>
  <c r="F178" i="8"/>
  <c r="H178" i="8" s="1"/>
  <c r="AA178" i="7"/>
  <c r="AE178" i="7" s="1"/>
  <c r="Y178" i="7"/>
  <c r="AB178" i="7" s="1"/>
  <c r="F31" i="8"/>
  <c r="H31" i="8" s="1"/>
  <c r="AA31" i="7"/>
  <c r="AE31" i="7" s="1"/>
  <c r="Z31" i="7"/>
  <c r="AC31" i="7" s="1"/>
  <c r="Y31" i="7"/>
  <c r="AB31" i="7" s="1"/>
  <c r="F149" i="8"/>
  <c r="H149" i="8" s="1"/>
  <c r="AA149" i="7"/>
  <c r="AE149" i="7" s="1"/>
  <c r="Z149" i="7"/>
  <c r="AC149" i="7" s="1"/>
  <c r="Y149" i="7"/>
  <c r="AB149" i="7" s="1"/>
  <c r="AA18" i="7"/>
  <c r="AE18" i="7" s="1"/>
  <c r="Y18" i="7"/>
  <c r="AB18" i="7" s="1"/>
  <c r="Z18" i="7"/>
  <c r="AC18" i="7" s="1"/>
  <c r="F18" i="8"/>
  <c r="H18" i="8" s="1"/>
  <c r="Z226" i="7"/>
  <c r="AC226" i="7" s="1"/>
  <c r="F226" i="8"/>
  <c r="H226" i="8" s="1"/>
  <c r="Y226" i="7"/>
  <c r="AB226" i="7" s="1"/>
  <c r="AA226" i="7"/>
  <c r="AE226" i="7" s="1"/>
  <c r="F56" i="8"/>
  <c r="H56" i="8" s="1"/>
  <c r="AA56" i="7"/>
  <c r="AE56" i="7" s="1"/>
  <c r="Y56" i="7"/>
  <c r="AB56" i="7" s="1"/>
  <c r="Z56" i="7"/>
  <c r="AC56" i="7" s="1"/>
  <c r="F144" i="8"/>
  <c r="H144" i="8" s="1"/>
  <c r="AA144" i="7"/>
  <c r="AE144" i="7" s="1"/>
  <c r="Z144" i="7"/>
  <c r="AC144" i="7" s="1"/>
  <c r="Y144" i="7"/>
  <c r="AB144" i="7" s="1"/>
  <c r="F6" i="8"/>
  <c r="H6" i="8" s="1"/>
  <c r="Y6" i="7"/>
  <c r="AB6" i="7" s="1"/>
  <c r="AA6" i="7"/>
  <c r="AE6" i="7" s="1"/>
  <c r="Z6" i="7"/>
  <c r="AC6" i="7" s="1"/>
  <c r="Y218" i="7"/>
  <c r="AB218" i="7" s="1"/>
  <c r="AA218" i="7"/>
  <c r="AE218" i="7" s="1"/>
  <c r="F218" i="8"/>
  <c r="H218" i="8" s="1"/>
  <c r="Z218" i="7"/>
  <c r="AC218" i="7" s="1"/>
  <c r="F127" i="8"/>
  <c r="H127" i="8" s="1"/>
  <c r="Z127" i="7"/>
  <c r="AC127" i="7" s="1"/>
  <c r="Y127" i="7"/>
  <c r="AB127" i="7" s="1"/>
  <c r="AA127" i="7"/>
  <c r="AE127" i="7" s="1"/>
  <c r="F292" i="8"/>
  <c r="H292" i="8" s="1"/>
  <c r="Y292" i="7"/>
  <c r="AB292" i="7" s="1"/>
  <c r="AA292" i="7"/>
  <c r="AE292" i="7" s="1"/>
  <c r="Z292" i="7"/>
  <c r="AC292" i="7" s="1"/>
  <c r="F59" i="8"/>
  <c r="H59" i="8" s="1"/>
  <c r="Y59" i="7"/>
  <c r="AB59" i="7" s="1"/>
  <c r="Z59" i="7"/>
  <c r="AC59" i="7" s="1"/>
  <c r="AA59" i="7"/>
  <c r="AE59" i="7" s="1"/>
  <c r="F234" i="8"/>
  <c r="H234" i="8" s="1"/>
  <c r="AA234" i="7"/>
  <c r="AE234" i="7" s="1"/>
  <c r="Z234" i="7"/>
  <c r="AC234" i="7" s="1"/>
  <c r="Y234" i="7"/>
  <c r="AB234" i="7" s="1"/>
  <c r="F47" i="8"/>
  <c r="H47" i="8" s="1"/>
  <c r="AA47" i="7"/>
  <c r="AE47" i="7" s="1"/>
  <c r="Y47" i="7"/>
  <c r="AB47" i="7" s="1"/>
  <c r="Z47" i="7"/>
  <c r="AC47" i="7" s="1"/>
  <c r="AA85" i="7"/>
  <c r="AE85" i="7" s="1"/>
  <c r="F85" i="8"/>
  <c r="H85" i="8" s="1"/>
  <c r="Y85" i="7"/>
  <c r="AB85" i="7" s="1"/>
  <c r="Z85" i="7"/>
  <c r="AC85" i="7" s="1"/>
  <c r="F48" i="8"/>
  <c r="H48" i="8" s="1"/>
  <c r="AA48" i="7"/>
  <c r="AE48" i="7" s="1"/>
  <c r="Z48" i="7"/>
  <c r="AC48" i="7" s="1"/>
  <c r="Y48" i="7"/>
  <c r="AB48" i="7" s="1"/>
  <c r="Z34" i="7"/>
  <c r="AC34" i="7" s="1"/>
  <c r="F34" i="8"/>
  <c r="H34" i="8" s="1"/>
  <c r="Y34" i="7"/>
  <c r="AB34" i="7" s="1"/>
  <c r="AA34" i="7"/>
  <c r="AE34" i="7" s="1"/>
  <c r="F64" i="8"/>
  <c r="H64" i="8" s="1"/>
  <c r="Z64" i="7"/>
  <c r="AC64" i="7" s="1"/>
  <c r="AA64" i="7"/>
  <c r="AE64" i="7" s="1"/>
  <c r="Y64" i="7"/>
  <c r="AB64" i="7" s="1"/>
  <c r="AA273" i="7"/>
  <c r="AE273" i="7" s="1"/>
  <c r="Z273" i="7"/>
  <c r="AC273" i="7" s="1"/>
  <c r="F273" i="8"/>
  <c r="H273" i="8" s="1"/>
  <c r="Y273" i="7"/>
  <c r="AB273" i="7" s="1"/>
  <c r="F241" i="8"/>
  <c r="H241" i="8" s="1"/>
  <c r="AA241" i="7"/>
  <c r="AE241" i="7" s="1"/>
  <c r="Z241" i="7"/>
  <c r="AC241" i="7" s="1"/>
  <c r="Y241" i="7"/>
  <c r="AB241" i="7" s="1"/>
  <c r="F159" i="8"/>
  <c r="H159" i="8" s="1"/>
  <c r="AA159" i="7"/>
  <c r="AE159" i="7" s="1"/>
  <c r="Y159" i="7"/>
  <c r="AB159" i="7" s="1"/>
  <c r="Z159" i="7"/>
  <c r="AC159" i="7" s="1"/>
  <c r="F145" i="8"/>
  <c r="H145" i="8" s="1"/>
  <c r="Z145" i="7"/>
  <c r="AC145" i="7" s="1"/>
  <c r="AA145" i="7"/>
  <c r="AE145" i="7" s="1"/>
  <c r="Y145" i="7"/>
  <c r="AB145" i="7" s="1"/>
  <c r="AA240" i="7"/>
  <c r="AE240" i="7" s="1"/>
  <c r="Z240" i="7"/>
  <c r="AC240" i="7" s="1"/>
  <c r="F240" i="8"/>
  <c r="H240" i="8" s="1"/>
  <c r="Y240" i="7"/>
  <c r="AB240" i="7" s="1"/>
  <c r="F5" i="8"/>
  <c r="H5" i="8" s="1"/>
  <c r="AA5" i="7"/>
  <c r="AE5" i="7" s="1"/>
  <c r="Z5" i="7"/>
  <c r="AC5" i="7" s="1"/>
  <c r="Y5" i="7"/>
  <c r="AB5" i="7" s="1"/>
  <c r="F269" i="8"/>
  <c r="H269" i="8" s="1"/>
  <c r="AA269" i="7"/>
  <c r="AE269" i="7" s="1"/>
  <c r="Y269" i="7"/>
  <c r="AB269" i="7" s="1"/>
  <c r="Z269" i="7"/>
  <c r="AC269" i="7" s="1"/>
  <c r="F209" i="8"/>
  <c r="H209" i="8" s="1"/>
  <c r="Z209" i="7"/>
  <c r="AC209" i="7" s="1"/>
  <c r="AA209" i="7"/>
  <c r="AE209" i="7" s="1"/>
  <c r="Y209" i="7"/>
  <c r="AB209" i="7" s="1"/>
  <c r="F179" i="8"/>
  <c r="H179" i="8" s="1"/>
  <c r="AA179" i="7"/>
  <c r="AE179" i="7" s="1"/>
  <c r="Z179" i="7"/>
  <c r="AC179" i="7" s="1"/>
  <c r="Y179" i="7"/>
  <c r="AB179" i="7" s="1"/>
  <c r="F164" i="8"/>
  <c r="H164" i="8" s="1"/>
  <c r="Z164" i="7"/>
  <c r="AC164" i="7" s="1"/>
  <c r="AA164" i="7"/>
  <c r="AE164" i="7" s="1"/>
  <c r="Y164" i="7"/>
  <c r="AB164" i="7" s="1"/>
  <c r="F13" i="8"/>
  <c r="H13" i="8" s="1"/>
  <c r="Z13" i="7"/>
  <c r="AC13" i="7" s="1"/>
  <c r="Y13" i="7"/>
  <c r="AB13" i="7" s="1"/>
  <c r="AA13" i="7"/>
  <c r="AE13" i="7" s="1"/>
  <c r="F54" i="8"/>
  <c r="H54" i="8" s="1"/>
  <c r="Z54" i="7"/>
  <c r="AC54" i="7" s="1"/>
  <c r="Y54" i="7"/>
  <c r="AB54" i="7" s="1"/>
  <c r="AA54" i="7"/>
  <c r="AE54" i="7" s="1"/>
  <c r="F281" i="8"/>
  <c r="H281" i="8" s="1"/>
  <c r="Z281" i="7"/>
  <c r="AC281" i="7" s="1"/>
  <c r="Y281" i="7"/>
  <c r="AB281" i="7" s="1"/>
  <c r="AA281" i="7"/>
  <c r="AE281" i="7" s="1"/>
  <c r="F287" i="8"/>
  <c r="H287" i="8" s="1"/>
  <c r="AA287" i="7"/>
  <c r="AE287" i="7" s="1"/>
  <c r="Y287" i="7"/>
  <c r="AB287" i="7" s="1"/>
  <c r="Z287" i="7"/>
  <c r="AC287" i="7" s="1"/>
  <c r="AA285" i="7"/>
  <c r="AE285" i="7" s="1"/>
  <c r="F285" i="8"/>
  <c r="H285" i="8" s="1"/>
  <c r="Z285" i="7"/>
  <c r="AC285" i="7" s="1"/>
  <c r="Y285" i="7"/>
  <c r="AB285" i="7" s="1"/>
  <c r="F42" i="8"/>
  <c r="H42" i="8" s="1"/>
  <c r="Z42" i="7"/>
  <c r="AC42" i="7" s="1"/>
  <c r="AA42" i="7"/>
  <c r="AE42" i="7" s="1"/>
  <c r="Y42" i="7"/>
  <c r="AB42" i="7" s="1"/>
  <c r="AA44" i="7"/>
  <c r="AE44" i="7" s="1"/>
  <c r="F44" i="8"/>
  <c r="H44" i="8" s="1"/>
  <c r="Z44" i="7"/>
  <c r="AC44" i="7" s="1"/>
  <c r="Y44" i="7"/>
  <c r="AB44" i="7" s="1"/>
  <c r="F123" i="8"/>
  <c r="H123" i="8" s="1"/>
  <c r="AA123" i="7"/>
  <c r="AE123" i="7" s="1"/>
  <c r="Y123" i="7"/>
  <c r="AB123" i="7" s="1"/>
  <c r="Z123" i="7"/>
  <c r="AC123" i="7" s="1"/>
  <c r="Y122" i="7"/>
  <c r="AB122" i="7" s="1"/>
  <c r="Z122" i="7"/>
  <c r="AC122" i="7" s="1"/>
  <c r="AA122" i="7"/>
  <c r="AE122" i="7" s="1"/>
  <c r="F122" i="8"/>
  <c r="H122" i="8" s="1"/>
  <c r="Z202" i="7"/>
  <c r="AC202" i="7" s="1"/>
  <c r="Y202" i="7"/>
  <c r="AB202" i="7" s="1"/>
  <c r="F202" i="8"/>
  <c r="H202" i="8" s="1"/>
  <c r="AA202" i="7"/>
  <c r="AE202" i="7" s="1"/>
  <c r="F101" i="8"/>
  <c r="H101" i="8" s="1"/>
  <c r="AA101" i="7"/>
  <c r="AE101" i="7" s="1"/>
  <c r="Z101" i="7"/>
  <c r="AC101" i="7" s="1"/>
  <c r="Y101" i="7"/>
  <c r="AB101" i="7" s="1"/>
  <c r="F132" i="8"/>
  <c r="H132" i="8" s="1"/>
  <c r="AA132" i="7"/>
  <c r="AE132" i="7" s="1"/>
  <c r="Y132" i="7"/>
  <c r="AB132" i="7" s="1"/>
  <c r="Z132" i="7"/>
  <c r="AC132" i="7" s="1"/>
  <c r="F8" i="8"/>
  <c r="H8" i="8" s="1"/>
  <c r="AA8" i="7"/>
  <c r="AE8" i="7" s="1"/>
  <c r="Y8" i="7"/>
  <c r="AB8" i="7" s="1"/>
  <c r="Z8" i="7"/>
  <c r="AC8" i="7" s="1"/>
  <c r="F22" i="8"/>
  <c r="H22" i="8" s="1"/>
  <c r="Z22" i="7"/>
  <c r="AC22" i="7" s="1"/>
  <c r="AA22" i="7"/>
  <c r="AE22" i="7" s="1"/>
  <c r="Y22" i="7"/>
  <c r="AB22" i="7" s="1"/>
  <c r="AA216" i="7"/>
  <c r="AE216" i="7" s="1"/>
  <c r="F216" i="8"/>
  <c r="H216" i="8" s="1"/>
  <c r="Z216" i="7"/>
  <c r="AC216" i="7" s="1"/>
  <c r="Y216" i="7"/>
  <c r="AB216" i="7" s="1"/>
  <c r="F183" i="8"/>
  <c r="H183" i="8" s="1"/>
  <c r="Y183" i="7"/>
  <c r="AB183" i="7" s="1"/>
  <c r="Z183" i="7"/>
  <c r="AC183" i="7" s="1"/>
  <c r="AA183" i="7"/>
  <c r="AE183" i="7" s="1"/>
  <c r="F191" i="8"/>
  <c r="H191" i="8" s="1"/>
  <c r="AA191" i="7"/>
  <c r="AE191" i="7" s="1"/>
  <c r="Y191" i="7"/>
  <c r="AB191" i="7" s="1"/>
  <c r="Z191" i="7"/>
  <c r="AC191" i="7" s="1"/>
  <c r="Y45" i="7"/>
  <c r="AB45" i="7" s="1"/>
  <c r="F45" i="8"/>
  <c r="H45" i="8" s="1"/>
  <c r="AA45" i="7"/>
  <c r="AE45" i="7" s="1"/>
  <c r="Z45" i="7"/>
  <c r="AC45" i="7" s="1"/>
  <c r="F11" i="8"/>
  <c r="H11" i="8" s="1"/>
  <c r="Z11" i="7"/>
  <c r="AC11" i="7" s="1"/>
  <c r="Y11" i="7"/>
  <c r="AB11" i="7" s="1"/>
  <c r="AA11" i="7"/>
  <c r="AE11" i="7" s="1"/>
  <c r="AA3" i="7"/>
  <c r="AE3" i="7" s="1"/>
  <c r="Z3" i="7"/>
  <c r="Y3" i="7"/>
  <c r="H3" i="8"/>
  <c r="F245" i="8"/>
  <c r="H245" i="8" s="1"/>
  <c r="AA245" i="7"/>
  <c r="AE245" i="7" s="1"/>
  <c r="Z245" i="7"/>
  <c r="AC245" i="7" s="1"/>
  <c r="Y245" i="7"/>
  <c r="AB245" i="7" s="1"/>
  <c r="F23" i="8"/>
  <c r="H23" i="8" s="1"/>
  <c r="AA23" i="7"/>
  <c r="AE23" i="7" s="1"/>
  <c r="Y23" i="7"/>
  <c r="AB23" i="7" s="1"/>
  <c r="Z23" i="7"/>
  <c r="AC23" i="7" s="1"/>
  <c r="F181" i="8"/>
  <c r="H181" i="8" s="1"/>
  <c r="Z181" i="7"/>
  <c r="AC181" i="7" s="1"/>
  <c r="AA181" i="7"/>
  <c r="AE181" i="7" s="1"/>
  <c r="Y181" i="7"/>
  <c r="AB181" i="7" s="1"/>
  <c r="F274" i="8"/>
  <c r="H274" i="8" s="1"/>
  <c r="Z274" i="7"/>
  <c r="AC274" i="7" s="1"/>
  <c r="AA274" i="7"/>
  <c r="AE274" i="7" s="1"/>
  <c r="Y274" i="7"/>
  <c r="AB274" i="7" s="1"/>
  <c r="H9" i="8"/>
  <c r="Z9" i="7"/>
  <c r="AC9" i="7" s="1"/>
  <c r="AA9" i="7"/>
  <c r="AE9" i="7" s="1"/>
  <c r="Y9" i="7"/>
  <c r="AB9" i="7" s="1"/>
  <c r="F129" i="8"/>
  <c r="H129" i="8" s="1"/>
  <c r="Z129" i="7"/>
  <c r="AC129" i="7" s="1"/>
  <c r="AA129" i="7"/>
  <c r="AE129" i="7" s="1"/>
  <c r="Y129" i="7"/>
  <c r="AB129" i="7" s="1"/>
  <c r="AA97" i="7"/>
  <c r="AE97" i="7" s="1"/>
  <c r="F97" i="8"/>
  <c r="H97" i="8" s="1"/>
  <c r="Y97" i="7"/>
  <c r="AB97" i="7" s="1"/>
  <c r="Z97" i="7"/>
  <c r="AC97" i="7" s="1"/>
  <c r="F96" i="8"/>
  <c r="H96" i="8" s="1"/>
  <c r="AA96" i="7"/>
  <c r="AE96" i="7" s="1"/>
  <c r="Z96" i="7"/>
  <c r="AC96" i="7" s="1"/>
  <c r="Y96" i="7"/>
  <c r="AB96" i="7" s="1"/>
  <c r="F131" i="8"/>
  <c r="H131" i="8" s="1"/>
  <c r="AA131" i="7"/>
  <c r="AE131" i="7" s="1"/>
  <c r="Z131" i="7"/>
  <c r="AC131" i="7" s="1"/>
  <c r="Y131" i="7"/>
  <c r="AB131" i="7" s="1"/>
  <c r="Z286" i="7"/>
  <c r="AC286" i="7" s="1"/>
  <c r="F286" i="8"/>
  <c r="H286" i="8" s="1"/>
  <c r="AA286" i="7"/>
  <c r="AE286" i="7" s="1"/>
  <c r="Y286" i="7"/>
  <c r="AB286" i="7" s="1"/>
  <c r="F187" i="8"/>
  <c r="H187" i="8" s="1"/>
  <c r="Z187" i="7"/>
  <c r="AC187" i="7" s="1"/>
  <c r="Y187" i="7"/>
  <c r="AB187" i="7" s="1"/>
  <c r="AA187" i="7"/>
  <c r="AE187" i="7" s="1"/>
  <c r="F113" i="8"/>
  <c r="H113" i="8" s="1"/>
  <c r="AA113" i="7"/>
  <c r="AE113" i="7" s="1"/>
  <c r="Z113" i="7"/>
  <c r="AC113" i="7" s="1"/>
  <c r="Y113" i="7"/>
  <c r="AB113" i="7" s="1"/>
  <c r="F143" i="8"/>
  <c r="H143" i="8" s="1"/>
  <c r="AA143" i="7"/>
  <c r="AE143" i="7" s="1"/>
  <c r="Y143" i="7"/>
  <c r="AB143" i="7" s="1"/>
  <c r="Z143" i="7"/>
  <c r="AC143" i="7" s="1"/>
  <c r="F232" i="8"/>
  <c r="H232" i="8" s="1"/>
  <c r="Z232" i="7"/>
  <c r="AC232" i="7" s="1"/>
  <c r="AA232" i="7"/>
  <c r="AE232" i="7" s="1"/>
  <c r="Y232" i="7"/>
  <c r="AB232" i="7" s="1"/>
  <c r="AA288" i="7"/>
  <c r="AE288" i="7" s="1"/>
  <c r="F288" i="8"/>
  <c r="H288" i="8" s="1"/>
  <c r="Y288" i="7"/>
  <c r="AB288" i="7" s="1"/>
  <c r="Z288" i="7"/>
  <c r="AC288" i="7" s="1"/>
  <c r="Z225" i="7"/>
  <c r="AC225" i="7" s="1"/>
  <c r="F225" i="8"/>
  <c r="H225" i="8" s="1"/>
  <c r="Y225" i="7"/>
  <c r="AB225" i="7" s="1"/>
  <c r="AA225" i="7"/>
  <c r="AE225" i="7" s="1"/>
  <c r="F58" i="8"/>
  <c r="H58" i="8" s="1"/>
  <c r="Z58" i="7"/>
  <c r="AC58" i="7" s="1"/>
  <c r="Y58" i="7"/>
  <c r="AB58" i="7" s="1"/>
  <c r="AA58" i="7"/>
  <c r="AE58" i="7" s="1"/>
  <c r="F172" i="8"/>
  <c r="H172" i="8" s="1"/>
  <c r="AA172" i="7"/>
  <c r="AE172" i="7" s="1"/>
  <c r="Y172" i="7"/>
  <c r="AB172" i="7" s="1"/>
  <c r="Z172" i="7"/>
  <c r="AC172" i="7" s="1"/>
  <c r="F236" i="8"/>
  <c r="H236" i="8" s="1"/>
  <c r="Z236" i="7"/>
  <c r="AC236" i="7" s="1"/>
  <c r="Y236" i="7"/>
  <c r="AB236" i="7" s="1"/>
  <c r="AA236" i="7"/>
  <c r="AE236" i="7" s="1"/>
  <c r="F16" i="8"/>
  <c r="H16" i="8" s="1"/>
  <c r="Z16" i="7"/>
  <c r="AC16" i="7" s="1"/>
  <c r="Y16" i="7"/>
  <c r="AB16" i="7" s="1"/>
  <c r="AA16" i="7"/>
  <c r="AE16" i="7" s="1"/>
  <c r="Z255" i="7"/>
  <c r="AC255" i="7" s="1"/>
  <c r="F255" i="8"/>
  <c r="H255" i="8" s="1"/>
  <c r="Y255" i="7"/>
  <c r="AB255" i="7" s="1"/>
  <c r="AA255" i="7"/>
  <c r="AE255" i="7" s="1"/>
  <c r="F190" i="8"/>
  <c r="H190" i="8" s="1"/>
  <c r="Z190" i="7"/>
  <c r="AC190" i="7" s="1"/>
  <c r="Y190" i="7"/>
  <c r="AB190" i="7" s="1"/>
  <c r="AA190" i="7"/>
  <c r="AE190" i="7" s="1"/>
  <c r="F36" i="8"/>
  <c r="H36" i="8" s="1"/>
  <c r="AA36" i="7"/>
  <c r="AE36" i="7" s="1"/>
  <c r="Z36" i="7"/>
  <c r="AC36" i="7" s="1"/>
  <c r="Y36" i="7"/>
  <c r="AB36" i="7" s="1"/>
  <c r="Z118" i="7"/>
  <c r="AC118" i="7" s="1"/>
  <c r="F118" i="8"/>
  <c r="H118" i="8" s="1"/>
  <c r="AA118" i="7"/>
  <c r="AE118" i="7" s="1"/>
  <c r="Y118" i="7"/>
  <c r="AB118" i="7" s="1"/>
  <c r="F12" i="8"/>
  <c r="H12" i="8" s="1"/>
  <c r="AA12" i="7"/>
  <c r="AE12" i="7" s="1"/>
  <c r="Y12" i="7"/>
  <c r="AB12" i="7" s="1"/>
  <c r="Z12" i="7"/>
  <c r="AC12" i="7" s="1"/>
  <c r="AF4" i="7" l="1"/>
  <c r="AF5" i="7"/>
  <c r="I5" i="8" s="1"/>
  <c r="AF156" i="7"/>
  <c r="I156" i="8" s="1"/>
  <c r="AF103" i="7"/>
  <c r="I103" i="8" s="1"/>
  <c r="AF118" i="7"/>
  <c r="I118" i="8" s="1"/>
  <c r="AF113" i="7"/>
  <c r="I113" i="8" s="1"/>
  <c r="AF78" i="7"/>
  <c r="I78" i="8" s="1"/>
  <c r="AF138" i="7"/>
  <c r="I138" i="8" s="1"/>
  <c r="AF185" i="7"/>
  <c r="I185" i="8" s="1"/>
  <c r="AF268" i="7"/>
  <c r="I268" i="8" s="1"/>
  <c r="AF207" i="7"/>
  <c r="I207" i="8" s="1"/>
  <c r="AF232" i="7"/>
  <c r="I232" i="8" s="1"/>
  <c r="AF209" i="7"/>
  <c r="I209" i="8" s="1"/>
  <c r="AF205" i="7"/>
  <c r="I205" i="8" s="1"/>
  <c r="AF253" i="7"/>
  <c r="I253" i="8" s="1"/>
  <c r="AF283" i="7"/>
  <c r="I283" i="8" s="1"/>
  <c r="AF248" i="7"/>
  <c r="I248" i="8" s="1"/>
  <c r="AF242" i="7"/>
  <c r="I242" i="8" s="1"/>
  <c r="AF229" i="7"/>
  <c r="I229" i="8" s="1"/>
  <c r="AF131" i="7"/>
  <c r="I131" i="8" s="1"/>
  <c r="AF285" i="7"/>
  <c r="I285" i="8" s="1"/>
  <c r="AF165" i="7"/>
  <c r="I165" i="8" s="1"/>
  <c r="AF267" i="7"/>
  <c r="I267" i="8" s="1"/>
  <c r="AF214" i="7"/>
  <c r="I214" i="8" s="1"/>
  <c r="AF24" i="7"/>
  <c r="I24" i="8" s="1"/>
  <c r="AF167" i="7"/>
  <c r="I167" i="8" s="1"/>
  <c r="AF36" i="7"/>
  <c r="I36" i="8" s="1"/>
  <c r="AF27" i="7"/>
  <c r="I27" i="8" s="1"/>
  <c r="AF196" i="7"/>
  <c r="I196" i="8" s="1"/>
  <c r="AF8" i="7"/>
  <c r="I8" i="8" s="1"/>
  <c r="AF273" i="7"/>
  <c r="I273" i="8" s="1"/>
  <c r="AF144" i="7"/>
  <c r="I144" i="8" s="1"/>
  <c r="AF99" i="7"/>
  <c r="I99" i="8" s="1"/>
  <c r="AF21" i="7"/>
  <c r="I21" i="8" s="1"/>
  <c r="AF52" i="7"/>
  <c r="I52" i="8" s="1"/>
  <c r="AF125" i="7"/>
  <c r="I125" i="8" s="1"/>
  <c r="AF61" i="7"/>
  <c r="I61" i="8" s="1"/>
  <c r="AF142" i="7"/>
  <c r="I142" i="8" s="1"/>
  <c r="AF92" i="7"/>
  <c r="I92" i="8" s="1"/>
  <c r="AF98" i="7"/>
  <c r="I98" i="8" s="1"/>
  <c r="AF116" i="7"/>
  <c r="I116" i="8" s="1"/>
  <c r="AF107" i="7"/>
  <c r="I107" i="8" s="1"/>
  <c r="AF137" i="7"/>
  <c r="I137" i="8" s="1"/>
  <c r="AF91" i="7"/>
  <c r="I91" i="8" s="1"/>
  <c r="AF261" i="7"/>
  <c r="I261" i="8" s="1"/>
  <c r="AF190" i="7"/>
  <c r="I190" i="8" s="1"/>
  <c r="AF13" i="7"/>
  <c r="I13" i="8" s="1"/>
  <c r="AF34" i="7"/>
  <c r="I34" i="8" s="1"/>
  <c r="AF75" i="7"/>
  <c r="I75" i="8" s="1"/>
  <c r="AF158" i="7"/>
  <c r="I158" i="8" s="1"/>
  <c r="AF105" i="7"/>
  <c r="I105" i="8" s="1"/>
  <c r="AF104" i="7"/>
  <c r="I104" i="8" s="1"/>
  <c r="AF213" i="7"/>
  <c r="I213" i="8" s="1"/>
  <c r="AF17" i="7"/>
  <c r="I17" i="8" s="1"/>
  <c r="AF152" i="7"/>
  <c r="I152" i="8" s="1"/>
  <c r="AF74" i="7"/>
  <c r="I74" i="8" s="1"/>
  <c r="AF9" i="7"/>
  <c r="I9" i="8" s="1"/>
  <c r="AF284" i="7"/>
  <c r="I284" i="8" s="1"/>
  <c r="AF49" i="7"/>
  <c r="I49" i="8" s="1"/>
  <c r="AF96" i="7"/>
  <c r="I96" i="8" s="1"/>
  <c r="AF269" i="7"/>
  <c r="I269" i="8" s="1"/>
  <c r="AF247" i="7"/>
  <c r="I247" i="8" s="1"/>
  <c r="AF239" i="7"/>
  <c r="I239" i="8" s="1"/>
  <c r="AF55" i="7"/>
  <c r="I55" i="8" s="1"/>
  <c r="AF174" i="7"/>
  <c r="I174" i="8" s="1"/>
  <c r="AF249" i="7"/>
  <c r="I249" i="8" s="1"/>
  <c r="AF219" i="7"/>
  <c r="I219" i="8" s="1"/>
  <c r="AF58" i="7"/>
  <c r="I58" i="8" s="1"/>
  <c r="AF217" i="7"/>
  <c r="I217" i="8" s="1"/>
  <c r="AF289" i="7"/>
  <c r="I289" i="8" s="1"/>
  <c r="AF252" i="7"/>
  <c r="I252" i="8" s="1"/>
  <c r="AF270" i="7"/>
  <c r="I270" i="8" s="1"/>
  <c r="AF38" i="7"/>
  <c r="I38" i="8" s="1"/>
  <c r="AF262" i="7"/>
  <c r="I262" i="8" s="1"/>
  <c r="AF35" i="7"/>
  <c r="I35" i="8" s="1"/>
  <c r="AF33" i="7"/>
  <c r="I33" i="8" s="1"/>
  <c r="AF89" i="7"/>
  <c r="I89" i="8" s="1"/>
  <c r="AF47" i="7"/>
  <c r="I47" i="8" s="1"/>
  <c r="AF59" i="7"/>
  <c r="I59" i="8" s="1"/>
  <c r="AF31" i="7"/>
  <c r="I31" i="8" s="1"/>
  <c r="AF63" i="7"/>
  <c r="I63" i="8" s="1"/>
  <c r="AF200" i="7"/>
  <c r="I200" i="8" s="1"/>
  <c r="AF236" i="7"/>
  <c r="I236" i="8" s="1"/>
  <c r="AF87" i="7"/>
  <c r="I87" i="8" s="1"/>
  <c r="AD3" i="7"/>
  <c r="AC3" i="7"/>
  <c r="AF3" i="7" s="1"/>
  <c r="AF255" i="7"/>
  <c r="I255" i="8" s="1"/>
  <c r="AF235" i="7"/>
  <c r="I235" i="8" s="1"/>
  <c r="AF192" i="7"/>
  <c r="I192" i="8" s="1"/>
  <c r="AF290" i="7"/>
  <c r="I290" i="8" s="1"/>
  <c r="AF80" i="7"/>
  <c r="I80" i="8" s="1"/>
  <c r="AF161" i="7"/>
  <c r="I161" i="8" s="1"/>
  <c r="AF25" i="7"/>
  <c r="I25" i="8" s="1"/>
  <c r="AF194" i="7"/>
  <c r="I194" i="8" s="1"/>
  <c r="AF117" i="7"/>
  <c r="I117" i="8" s="1"/>
  <c r="AF164" i="7"/>
  <c r="I164" i="8" s="1"/>
  <c r="AF48" i="7"/>
  <c r="I48" i="8" s="1"/>
  <c r="AF171" i="7"/>
  <c r="I171" i="8" s="1"/>
  <c r="AF28" i="7"/>
  <c r="I28" i="8" s="1"/>
  <c r="AF43" i="7"/>
  <c r="I43" i="8" s="1"/>
  <c r="AF204" i="7"/>
  <c r="I204" i="8" s="1"/>
  <c r="AF40" i="7"/>
  <c r="I40" i="8" s="1"/>
  <c r="AF282" i="7"/>
  <c r="I282" i="8" s="1"/>
  <c r="AF250" i="7"/>
  <c r="I250" i="8" s="1"/>
  <c r="AF222" i="7"/>
  <c r="I222" i="8" s="1"/>
  <c r="AF225" i="7"/>
  <c r="I225" i="8" s="1"/>
  <c r="AF129" i="7"/>
  <c r="I129" i="8" s="1"/>
  <c r="AF64" i="7"/>
  <c r="I64" i="8" s="1"/>
  <c r="AF18" i="7"/>
  <c r="I18" i="8" s="1"/>
  <c r="AF210" i="7"/>
  <c r="I210" i="8" s="1"/>
  <c r="AF230" i="7"/>
  <c r="I230" i="8" s="1"/>
  <c r="AF208" i="7"/>
  <c r="I208" i="8" s="1"/>
  <c r="AF119" i="7"/>
  <c r="I119" i="8" s="1"/>
  <c r="AF177" i="7"/>
  <c r="I177" i="8" s="1"/>
  <c r="AF193" i="7"/>
  <c r="I193" i="8" s="1"/>
  <c r="AF26" i="7"/>
  <c r="I26" i="8" s="1"/>
  <c r="AF182" i="7"/>
  <c r="I182" i="8" s="1"/>
  <c r="AF153" i="7"/>
  <c r="I153" i="8" s="1"/>
  <c r="AF172" i="7"/>
  <c r="I172" i="8" s="1"/>
  <c r="AF187" i="7"/>
  <c r="I187" i="8" s="1"/>
  <c r="AF245" i="7"/>
  <c r="I245" i="8" s="1"/>
  <c r="AF11" i="7"/>
  <c r="I11" i="8" s="1"/>
  <c r="AF22" i="7"/>
  <c r="I22" i="8" s="1"/>
  <c r="AF234" i="7"/>
  <c r="I234" i="8" s="1"/>
  <c r="AF292" i="7"/>
  <c r="I292" i="8" s="1"/>
  <c r="AF218" i="7"/>
  <c r="I218" i="8" s="1"/>
  <c r="AF178" i="7"/>
  <c r="I178" i="8" s="1"/>
  <c r="AF175" i="7"/>
  <c r="I175" i="8" s="1"/>
  <c r="AF291" i="7"/>
  <c r="I291" i="8" s="1"/>
  <c r="AF83" i="7"/>
  <c r="I83" i="8" s="1"/>
  <c r="AF73" i="7"/>
  <c r="I73" i="8" s="1"/>
  <c r="AF50" i="7"/>
  <c r="I50" i="8" s="1"/>
  <c r="AF258" i="7"/>
  <c r="I258" i="8" s="1"/>
  <c r="AF86" i="7"/>
  <c r="I86" i="8" s="1"/>
  <c r="I4" i="8"/>
  <c r="AF39" i="7"/>
  <c r="I39" i="8" s="1"/>
  <c r="AF203" i="7"/>
  <c r="I203" i="8" s="1"/>
  <c r="AF180" i="7"/>
  <c r="I180" i="8" s="1"/>
  <c r="AF166" i="7"/>
  <c r="I166" i="8" s="1"/>
  <c r="AF226" i="7"/>
  <c r="I226" i="8" s="1"/>
  <c r="AF71" i="7"/>
  <c r="I71" i="8" s="1"/>
  <c r="AF146" i="7"/>
  <c r="I146" i="8" s="1"/>
  <c r="AF45" i="7"/>
  <c r="I45" i="8" s="1"/>
  <c r="AF216" i="7"/>
  <c r="I216" i="8" s="1"/>
  <c r="AF123" i="7"/>
  <c r="I123" i="8" s="1"/>
  <c r="AF176" i="7"/>
  <c r="I176" i="8" s="1"/>
  <c r="AF97" i="7"/>
  <c r="I97" i="8" s="1"/>
  <c r="AF23" i="7"/>
  <c r="I23" i="8" s="1"/>
  <c r="AF281" i="7"/>
  <c r="I281" i="8" s="1"/>
  <c r="AF46" i="7"/>
  <c r="I46" i="8" s="1"/>
  <c r="AF191" i="7"/>
  <c r="I191" i="8" s="1"/>
  <c r="AF159" i="7"/>
  <c r="I159" i="8" s="1"/>
  <c r="AF265" i="7"/>
  <c r="I265" i="8" s="1"/>
  <c r="AF108" i="7"/>
  <c r="I108" i="8" s="1"/>
  <c r="AF65" i="7"/>
  <c r="I65" i="8" s="1"/>
  <c r="AF84" i="7"/>
  <c r="I84" i="8" s="1"/>
  <c r="AF274" i="7"/>
  <c r="I274" i="8" s="1"/>
  <c r="AF202" i="7"/>
  <c r="I202" i="8" s="1"/>
  <c r="AF240" i="7"/>
  <c r="I240" i="8" s="1"/>
  <c r="AF135" i="7"/>
  <c r="I135" i="8" s="1"/>
  <c r="AF212" i="7"/>
  <c r="I212" i="8" s="1"/>
  <c r="AF132" i="7"/>
  <c r="I132" i="8" s="1"/>
  <c r="AF44" i="7"/>
  <c r="I44" i="8" s="1"/>
  <c r="AF12" i="7"/>
  <c r="I12" i="8" s="1"/>
  <c r="AF143" i="7"/>
  <c r="I143" i="8" s="1"/>
  <c r="AF54" i="7"/>
  <c r="I54" i="8" s="1"/>
  <c r="AF241" i="7"/>
  <c r="I241" i="8" s="1"/>
  <c r="AF56" i="7"/>
  <c r="I56" i="8" s="1"/>
  <c r="AF150" i="7"/>
  <c r="I150" i="8" s="1"/>
  <c r="AF19" i="7"/>
  <c r="I19" i="8" s="1"/>
  <c r="AF254" i="7"/>
  <c r="I254" i="8" s="1"/>
  <c r="AF70" i="7"/>
  <c r="I70" i="8" s="1"/>
  <c r="AF110" i="7"/>
  <c r="I110" i="8" s="1"/>
  <c r="AF221" i="7"/>
  <c r="I221" i="8" s="1"/>
  <c r="AF94" i="7"/>
  <c r="I94" i="8" s="1"/>
  <c r="AF231" i="7"/>
  <c r="I231" i="8" s="1"/>
  <c r="AF173" i="7"/>
  <c r="I173" i="8" s="1"/>
  <c r="AF141" i="7"/>
  <c r="I141" i="8" s="1"/>
  <c r="AF272" i="7"/>
  <c r="I272" i="8" s="1"/>
  <c r="AF271" i="7"/>
  <c r="I271" i="8" s="1"/>
  <c r="AF93" i="7"/>
  <c r="I93" i="8" s="1"/>
  <c r="AF233" i="7"/>
  <c r="I233" i="8" s="1"/>
  <c r="AF53" i="7"/>
  <c r="I53" i="8" s="1"/>
  <c r="AF69" i="7"/>
  <c r="I69" i="8" s="1"/>
  <c r="AF72" i="7"/>
  <c r="I72" i="8" s="1"/>
  <c r="AF149" i="7"/>
  <c r="I149" i="8" s="1"/>
  <c r="AF90" i="7"/>
  <c r="I90" i="8" s="1"/>
  <c r="AF181" i="7"/>
  <c r="I181" i="8" s="1"/>
  <c r="AF101" i="7"/>
  <c r="I101" i="8" s="1"/>
  <c r="AF179" i="7"/>
  <c r="I179" i="8" s="1"/>
  <c r="AF41" i="7"/>
  <c r="I41" i="8" s="1"/>
  <c r="AF16" i="7"/>
  <c r="I16" i="8" s="1"/>
  <c r="AF288" i="7"/>
  <c r="I288" i="8" s="1"/>
  <c r="AF183" i="7"/>
  <c r="I183" i="8" s="1"/>
  <c r="AF42" i="7"/>
  <c r="I42" i="8" s="1"/>
  <c r="AF287" i="7"/>
  <c r="I287" i="8" s="1"/>
  <c r="AF145" i="7"/>
  <c r="I145" i="8" s="1"/>
  <c r="AF85" i="7"/>
  <c r="I85" i="8" s="1"/>
  <c r="AF77" i="7"/>
  <c r="I77" i="8" s="1"/>
  <c r="AF246" i="7"/>
  <c r="I246" i="8" s="1"/>
  <c r="AF224" i="7"/>
  <c r="I224" i="8" s="1"/>
  <c r="AF206" i="7"/>
  <c r="I206" i="8" s="1"/>
  <c r="AF60" i="7"/>
  <c r="I60" i="8" s="1"/>
  <c r="AF237" i="7"/>
  <c r="I237" i="8" s="1"/>
  <c r="AF37" i="7"/>
  <c r="I37" i="8" s="1"/>
  <c r="AF136" i="7"/>
  <c r="I136" i="8" s="1"/>
  <c r="AF111" i="7"/>
  <c r="I111" i="8" s="1"/>
  <c r="AF102" i="7"/>
  <c r="I102" i="8" s="1"/>
  <c r="AF162" i="7"/>
  <c r="I162" i="8" s="1"/>
  <c r="AF76" i="7"/>
  <c r="I76" i="8" s="1"/>
  <c r="AF198" i="7"/>
  <c r="I198" i="8" s="1"/>
  <c r="AF106" i="7"/>
  <c r="I106" i="8" s="1"/>
  <c r="AF244" i="7"/>
  <c r="I244" i="8" s="1"/>
  <c r="AF112" i="7"/>
  <c r="I112" i="8" s="1"/>
  <c r="AF286" i="7"/>
  <c r="I286" i="8" s="1"/>
  <c r="AF122" i="7"/>
  <c r="I122" i="8" s="1"/>
  <c r="AF127" i="7"/>
  <c r="I127" i="8" s="1"/>
  <c r="AF6" i="7"/>
  <c r="I6" i="8" s="1"/>
  <c r="AF195" i="7"/>
  <c r="I195" i="8" s="1"/>
  <c r="AF199" i="7"/>
  <c r="I199" i="8" s="1"/>
  <c r="AF32" i="7"/>
  <c r="I32" i="8" s="1"/>
  <c r="AF263" i="7"/>
  <c r="I263" i="8" s="1"/>
  <c r="AF67" i="7"/>
  <c r="I67" i="8" s="1"/>
  <c r="AF251" i="7"/>
  <c r="I251" i="8" s="1"/>
  <c r="AF121" i="7"/>
  <c r="I121" i="8" s="1"/>
  <c r="AF186" i="7"/>
  <c r="I186" i="8" s="1"/>
  <c r="AF51" i="7"/>
  <c r="I51" i="8" s="1"/>
  <c r="AF20" i="7"/>
  <c r="I20" i="8" s="1"/>
  <c r="AF147" i="7"/>
  <c r="I147" i="8" s="1"/>
  <c r="AF257" i="7"/>
  <c r="I257" i="8" s="1"/>
  <c r="AF228" i="7"/>
  <c r="I228" i="8" s="1"/>
  <c r="I3" i="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<sst xmlns="http://schemas.openxmlformats.org/spreadsheetml/2006/main" count="2268" uniqueCount="458">
  <si>
    <t>Kommun</t>
  </si>
  <si>
    <t>Landareal</t>
  </si>
  <si>
    <t>Befolkning</t>
  </si>
  <si>
    <t>Befolkningstäthet</t>
  </si>
  <si>
    <t>Inpendlare</t>
  </si>
  <si>
    <t>Kommungrupp</t>
  </si>
  <si>
    <t>Geografi</t>
  </si>
  <si>
    <t>Uppstädning</t>
  </si>
  <si>
    <t>Informationsspridning</t>
  </si>
  <si>
    <t>Summa</t>
  </si>
  <si>
    <t>Kostnaderpercapita</t>
  </si>
  <si>
    <t>Kommungrupp_num</t>
  </si>
  <si>
    <t>Upplands Väsby</t>
  </si>
  <si>
    <t>Pendlingskommun nära storstad</t>
  </si>
  <si>
    <t>Stockholms län</t>
  </si>
  <si>
    <t>Vallentuna</t>
  </si>
  <si>
    <t>Österåker</t>
  </si>
  <si>
    <t>Värmdö</t>
  </si>
  <si>
    <t>Järfälla</t>
  </si>
  <si>
    <t>Ekerö</t>
  </si>
  <si>
    <t>Huddinge</t>
  </si>
  <si>
    <t>Botkyrka</t>
  </si>
  <si>
    <t>Salem</t>
  </si>
  <si>
    <t>Haninge</t>
  </si>
  <si>
    <t>Tyresö</t>
  </si>
  <si>
    <t>Upplands-Bro</t>
  </si>
  <si>
    <t>Nykvarn</t>
  </si>
  <si>
    <t>Pendlingskommun nära större stad</t>
  </si>
  <si>
    <t>Täby</t>
  </si>
  <si>
    <t>Danderyd</t>
  </si>
  <si>
    <t>Sollentuna</t>
  </si>
  <si>
    <t>Stockholm</t>
  </si>
  <si>
    <t>Storstäder</t>
  </si>
  <si>
    <t>Södertälje</t>
  </si>
  <si>
    <t>Större stad</t>
  </si>
  <si>
    <t>Nacka</t>
  </si>
  <si>
    <t>Sundbyberg</t>
  </si>
  <si>
    <t>Solna</t>
  </si>
  <si>
    <t>Lidingö</t>
  </si>
  <si>
    <t>Vaxholm</t>
  </si>
  <si>
    <t>Norrtälje</t>
  </si>
  <si>
    <t>Mindre stad/tätort</t>
  </si>
  <si>
    <t>Sigtuna</t>
  </si>
  <si>
    <t>Nynäshamn</t>
  </si>
  <si>
    <t>Håbo</t>
  </si>
  <si>
    <t>Uppsala län</t>
  </si>
  <si>
    <t>Älvkarleby</t>
  </si>
  <si>
    <t>Knivsta</t>
  </si>
  <si>
    <t>Heby</t>
  </si>
  <si>
    <t>Tierp</t>
  </si>
  <si>
    <t>Uppsala</t>
  </si>
  <si>
    <t>Enköping</t>
  </si>
  <si>
    <t>Östhammar</t>
  </si>
  <si>
    <t>Lågpendlingskommun nära större stad</t>
  </si>
  <si>
    <t>Vingåker</t>
  </si>
  <si>
    <t>Pendlingskommun nära mindre tätort</t>
  </si>
  <si>
    <t>Södermanlands län</t>
  </si>
  <si>
    <t>Gnesta</t>
  </si>
  <si>
    <t>Nyköping</t>
  </si>
  <si>
    <t>Oxelösund</t>
  </si>
  <si>
    <t>Flen</t>
  </si>
  <si>
    <t>Katrineholm</t>
  </si>
  <si>
    <t>Eskilstuna</t>
  </si>
  <si>
    <t>Strängnäs</t>
  </si>
  <si>
    <t>Trosa</t>
  </si>
  <si>
    <t>Ödeshög</t>
  </si>
  <si>
    <t>Östergötlands län</t>
  </si>
  <si>
    <t>Ydre</t>
  </si>
  <si>
    <t>Kinda</t>
  </si>
  <si>
    <t>Boxholm</t>
  </si>
  <si>
    <t>Åtvidaberg</t>
  </si>
  <si>
    <t>Finspång</t>
  </si>
  <si>
    <t>Valdemarsvik</t>
  </si>
  <si>
    <t>Linköping</t>
  </si>
  <si>
    <t>Norrköping</t>
  </si>
  <si>
    <t>Söderköping</t>
  </si>
  <si>
    <t>Motala</t>
  </si>
  <si>
    <t>Vadstena</t>
  </si>
  <si>
    <t>Mjölby</t>
  </si>
  <si>
    <t>Aneby</t>
  </si>
  <si>
    <t>Jönköpings län</t>
  </si>
  <si>
    <t>Gnosjö</t>
  </si>
  <si>
    <t>Mullsjö</t>
  </si>
  <si>
    <t>Habo</t>
  </si>
  <si>
    <t>Gislaved</t>
  </si>
  <si>
    <t>Landsbygdskommun</t>
  </si>
  <si>
    <t>Vaggeryd</t>
  </si>
  <si>
    <t>Jönköping</t>
  </si>
  <si>
    <t>Nässjö</t>
  </si>
  <si>
    <t>Värnamo</t>
  </si>
  <si>
    <t>Sävsjö</t>
  </si>
  <si>
    <t>Vetlanda</t>
  </si>
  <si>
    <t>Eksjö</t>
  </si>
  <si>
    <t>Tranås</t>
  </si>
  <si>
    <t>Uppvidinge</t>
  </si>
  <si>
    <t>Kronobergs län</t>
  </si>
  <si>
    <t>Lessebo</t>
  </si>
  <si>
    <t>Tingsryd</t>
  </si>
  <si>
    <t>Alvesta</t>
  </si>
  <si>
    <t>Älmhult</t>
  </si>
  <si>
    <t>Markaryd</t>
  </si>
  <si>
    <t>Växjö</t>
  </si>
  <si>
    <t>Ljungby</t>
  </si>
  <si>
    <t>Högsby</t>
  </si>
  <si>
    <t>Kalmar län</t>
  </si>
  <si>
    <t>Torsås</t>
  </si>
  <si>
    <t>Mörbylånga</t>
  </si>
  <si>
    <t>Hultsfred</t>
  </si>
  <si>
    <t>Mönsterås</t>
  </si>
  <si>
    <t>Emmaboda</t>
  </si>
  <si>
    <t>Kalmar</t>
  </si>
  <si>
    <t>Nybro</t>
  </si>
  <si>
    <t>Oskarshamn</t>
  </si>
  <si>
    <t>Västervik</t>
  </si>
  <si>
    <t>Vimmerby</t>
  </si>
  <si>
    <t>Borgholm</t>
  </si>
  <si>
    <t>Landsbygdskommun med besöksnäring</t>
  </si>
  <si>
    <t>Gotland</t>
  </si>
  <si>
    <t>Gotlands län</t>
  </si>
  <si>
    <t>Olofström</t>
  </si>
  <si>
    <t>Blekinge län</t>
  </si>
  <si>
    <t>Karlskrona</t>
  </si>
  <si>
    <t>Ronneby</t>
  </si>
  <si>
    <t>Karlshamn</t>
  </si>
  <si>
    <t>Sölvesborg</t>
  </si>
  <si>
    <t>Svalöv</t>
  </si>
  <si>
    <t>Skåne län</t>
  </si>
  <si>
    <t>Staffanstorp</t>
  </si>
  <si>
    <t>Burlöv</t>
  </si>
  <si>
    <t>Vellinge</t>
  </si>
  <si>
    <t>Östra Göinge</t>
  </si>
  <si>
    <t>Örkelljunga</t>
  </si>
  <si>
    <t>Bjuv</t>
  </si>
  <si>
    <t>Kävlinge</t>
  </si>
  <si>
    <t>Lomma</t>
  </si>
  <si>
    <t>Svedala</t>
  </si>
  <si>
    <t>Skurup</t>
  </si>
  <si>
    <t>Sjöbo</t>
  </si>
  <si>
    <t>Hörby</t>
  </si>
  <si>
    <t>Höör</t>
  </si>
  <si>
    <t>Tomelilla</t>
  </si>
  <si>
    <t>Bromölla</t>
  </si>
  <si>
    <t>Osby</t>
  </si>
  <si>
    <t>Perstorp</t>
  </si>
  <si>
    <t>Klippan</t>
  </si>
  <si>
    <t>Åstorp</t>
  </si>
  <si>
    <t>Båstad</t>
  </si>
  <si>
    <t>Malmö</t>
  </si>
  <si>
    <t>Lund</t>
  </si>
  <si>
    <t>Landskrona</t>
  </si>
  <si>
    <t>Helsingborg</t>
  </si>
  <si>
    <t>Höganäs</t>
  </si>
  <si>
    <t>Eslöv</t>
  </si>
  <si>
    <t>Ystad</t>
  </si>
  <si>
    <t>Trelleborg</t>
  </si>
  <si>
    <t>Kristianstad</t>
  </si>
  <si>
    <t>Simrishamn</t>
  </si>
  <si>
    <t>Ängelholm</t>
  </si>
  <si>
    <t>Hässleholm</t>
  </si>
  <si>
    <t>Hylte</t>
  </si>
  <si>
    <t>Hallands län</t>
  </si>
  <si>
    <t>Halmstad</t>
  </si>
  <si>
    <t>Laholm</t>
  </si>
  <si>
    <t>Falkenberg</t>
  </si>
  <si>
    <t>Varberg</t>
  </si>
  <si>
    <t>Kungsbacka</t>
  </si>
  <si>
    <t>Härryda</t>
  </si>
  <si>
    <t>Västra Götalands län</t>
  </si>
  <si>
    <t>Partille</t>
  </si>
  <si>
    <t>Öckerö</t>
  </si>
  <si>
    <t>Stenungsund</t>
  </si>
  <si>
    <t>Tjörn</t>
  </si>
  <si>
    <t>Orust</t>
  </si>
  <si>
    <t>Sotenäs</t>
  </si>
  <si>
    <t>Munkedal</t>
  </si>
  <si>
    <t>Tanum</t>
  </si>
  <si>
    <t>Dals-Ed</t>
  </si>
  <si>
    <t>Färgelanda</t>
  </si>
  <si>
    <t>Ale</t>
  </si>
  <si>
    <t>Lerum</t>
  </si>
  <si>
    <t>Vårgårda</t>
  </si>
  <si>
    <t>Bollebygd</t>
  </si>
  <si>
    <t>Grästorp</t>
  </si>
  <si>
    <t>Essunga</t>
  </si>
  <si>
    <t>Karlsborg</t>
  </si>
  <si>
    <t>Gullspång</t>
  </si>
  <si>
    <t>Tranemo</t>
  </si>
  <si>
    <t>Bengtsfors</t>
  </si>
  <si>
    <t>Mellerud</t>
  </si>
  <si>
    <t>Lilla Edet</t>
  </si>
  <si>
    <t>Mark</t>
  </si>
  <si>
    <t>Svenljunga</t>
  </si>
  <si>
    <t>Herrljunga</t>
  </si>
  <si>
    <t>Vara</t>
  </si>
  <si>
    <t>Götene</t>
  </si>
  <si>
    <t>Tibro</t>
  </si>
  <si>
    <t>Töreboda</t>
  </si>
  <si>
    <t>Göteborg</t>
  </si>
  <si>
    <t>Mölndal</t>
  </si>
  <si>
    <t>Kungälv</t>
  </si>
  <si>
    <t>Lysekil</t>
  </si>
  <si>
    <t>Uddevalla</t>
  </si>
  <si>
    <t>Strömstad</t>
  </si>
  <si>
    <t>Vänersborg</t>
  </si>
  <si>
    <t>Trollhättan</t>
  </si>
  <si>
    <t>Alingsås</t>
  </si>
  <si>
    <t>Borås</t>
  </si>
  <si>
    <t>Ulricehamn</t>
  </si>
  <si>
    <t>Åmål</t>
  </si>
  <si>
    <t>Mariestad</t>
  </si>
  <si>
    <t>Lidköping</t>
  </si>
  <si>
    <t>Skara</t>
  </si>
  <si>
    <t>Skövde</t>
  </si>
  <si>
    <t>Hjo</t>
  </si>
  <si>
    <t>Tidaholm</t>
  </si>
  <si>
    <t>Falköping</t>
  </si>
  <si>
    <t>Kil</t>
  </si>
  <si>
    <t>Värmlands län</t>
  </si>
  <si>
    <t>Eda</t>
  </si>
  <si>
    <t>Torsby</t>
  </si>
  <si>
    <t>Storfors</t>
  </si>
  <si>
    <t>Hammarö</t>
  </si>
  <si>
    <t>Munkfors</t>
  </si>
  <si>
    <t>Forshaga</t>
  </si>
  <si>
    <t>Grums</t>
  </si>
  <si>
    <t>Årjäng</t>
  </si>
  <si>
    <t>Sunne</t>
  </si>
  <si>
    <t>Karlstad</t>
  </si>
  <si>
    <t>Kristinehamn</t>
  </si>
  <si>
    <t>Filipstad</t>
  </si>
  <si>
    <t>Hagfors</t>
  </si>
  <si>
    <t>Arvika</t>
  </si>
  <si>
    <t>Säffle</t>
  </si>
  <si>
    <t>Lekeberg</t>
  </si>
  <si>
    <t>Örebro län</t>
  </si>
  <si>
    <t>Laxå</t>
  </si>
  <si>
    <t>Hallsberg</t>
  </si>
  <si>
    <t>Degerfors</t>
  </si>
  <si>
    <t>Hällefors</t>
  </si>
  <si>
    <t>Ljusnarsberg</t>
  </si>
  <si>
    <t>Örebro</t>
  </si>
  <si>
    <t>Kumla</t>
  </si>
  <si>
    <t>Askersund</t>
  </si>
  <si>
    <t>Karlskoga</t>
  </si>
  <si>
    <t>Nora</t>
  </si>
  <si>
    <t>Lindesberg</t>
  </si>
  <si>
    <t>Skinnskatteberg</t>
  </si>
  <si>
    <t>Västmanlands län</t>
  </si>
  <si>
    <t>Surahammar</t>
  </si>
  <si>
    <t>Kungsör</t>
  </si>
  <si>
    <t>Hallstahammar</t>
  </si>
  <si>
    <t>Norberg</t>
  </si>
  <si>
    <t>Västerås</t>
  </si>
  <si>
    <t>Sala</t>
  </si>
  <si>
    <t>Fagersta</t>
  </si>
  <si>
    <t>Köping</t>
  </si>
  <si>
    <t>Arboga</t>
  </si>
  <si>
    <t>Vansbro</t>
  </si>
  <si>
    <t>Dalarnas län</t>
  </si>
  <si>
    <t>Malung-Sälen</t>
  </si>
  <si>
    <t>Gagnef</t>
  </si>
  <si>
    <t>Leksand</t>
  </si>
  <si>
    <t>Rättvik</t>
  </si>
  <si>
    <t>Orsa</t>
  </si>
  <si>
    <t>Älvdalen</t>
  </si>
  <si>
    <t>Smedjebacken</t>
  </si>
  <si>
    <t>Mora</t>
  </si>
  <si>
    <t>Falun</t>
  </si>
  <si>
    <t>Borlänge</t>
  </si>
  <si>
    <t>Säter</t>
  </si>
  <si>
    <t>Hedemora</t>
  </si>
  <si>
    <t>Avesta</t>
  </si>
  <si>
    <t>Ludvika</t>
  </si>
  <si>
    <t>Ockelbo</t>
  </si>
  <si>
    <t>Gävleborgs län</t>
  </si>
  <si>
    <t>Hofors</t>
  </si>
  <si>
    <t>Ovanåker</t>
  </si>
  <si>
    <t>Nordanstig</t>
  </si>
  <si>
    <t>Ljusdal</t>
  </si>
  <si>
    <t>Gävle</t>
  </si>
  <si>
    <t>Sandviken</t>
  </si>
  <si>
    <t>Söderhamn</t>
  </si>
  <si>
    <t>Bollnäs</t>
  </si>
  <si>
    <t>Hudiksvall</t>
  </si>
  <si>
    <t>Ånge</t>
  </si>
  <si>
    <t>Västernorrlands län</t>
  </si>
  <si>
    <t>Timrå</t>
  </si>
  <si>
    <t>Härnösand</t>
  </si>
  <si>
    <t>Sundsvall</t>
  </si>
  <si>
    <t>Kramfors</t>
  </si>
  <si>
    <t>Sollefteå</t>
  </si>
  <si>
    <t>Örnsköldsvik</t>
  </si>
  <si>
    <t>Ragunda</t>
  </si>
  <si>
    <t>Jämtlands län</t>
  </si>
  <si>
    <t>Bräcke</t>
  </si>
  <si>
    <t>Krokom</t>
  </si>
  <si>
    <t>Strömsund</t>
  </si>
  <si>
    <t>Åre</t>
  </si>
  <si>
    <t>Berg</t>
  </si>
  <si>
    <t>Härjedalen</t>
  </si>
  <si>
    <t>Östersund</t>
  </si>
  <si>
    <t>Nordmaling</t>
  </si>
  <si>
    <t>Västerbottens län</t>
  </si>
  <si>
    <t>Bjurholm</t>
  </si>
  <si>
    <t>Vindeln</t>
  </si>
  <si>
    <t>Robertsfors</t>
  </si>
  <si>
    <t>Norsjö</t>
  </si>
  <si>
    <t>Malå</t>
  </si>
  <si>
    <t>Storuman</t>
  </si>
  <si>
    <t>Sorsele</t>
  </si>
  <si>
    <t>Dorotea</t>
  </si>
  <si>
    <t>Vännäs</t>
  </si>
  <si>
    <t>Vilhelmina</t>
  </si>
  <si>
    <t>Åsele</t>
  </si>
  <si>
    <t>Umeå</t>
  </si>
  <si>
    <t>Lycksele</t>
  </si>
  <si>
    <t>Skellefteå</t>
  </si>
  <si>
    <t>Arvidsjaur</t>
  </si>
  <si>
    <t>Norrbottens län</t>
  </si>
  <si>
    <t>Arjeplog</t>
  </si>
  <si>
    <t>Jokkmokk</t>
  </si>
  <si>
    <t>Överkalix</t>
  </si>
  <si>
    <t>Kalix</t>
  </si>
  <si>
    <t>Övertorneå</t>
  </si>
  <si>
    <t>Pajala</t>
  </si>
  <si>
    <t>Gällivare</t>
  </si>
  <si>
    <t>Älvsbyn</t>
  </si>
  <si>
    <t>Luleå</t>
  </si>
  <si>
    <t>Piteå</t>
  </si>
  <si>
    <t>Boden</t>
  </si>
  <si>
    <t>Haparanda</t>
  </si>
  <si>
    <t>Kiruna</t>
  </si>
  <si>
    <t>Skräpmätning 2023</t>
  </si>
  <si>
    <t>Resultat från skräpmätning 2023 map. antal</t>
  </si>
  <si>
    <t>Skräpmätning levererat 11 oktober 2023</t>
  </si>
  <si>
    <t>Kategori</t>
  </si>
  <si>
    <t>Andel av antal [%]</t>
  </si>
  <si>
    <t>1 Engångsplastlock till muggar</t>
  </si>
  <si>
    <t>2 Engångsplastlock till matlådor</t>
  </si>
  <si>
    <t>3 Flexibla omslag</t>
  </si>
  <si>
    <t>4 Matlådor som är engångsplastprodukter</t>
  </si>
  <si>
    <t>5 Muggar som är engångsplastprodukter</t>
  </si>
  <si>
    <t>6 Plastflaskor för dryck som rymmer mindre än 0,6 liter</t>
  </si>
  <si>
    <t>7 Plastflaskor för dryck som rymmer mer än 0,6 liter</t>
  </si>
  <si>
    <t>8 Andra dryckesbehållare än plastflaskor som rymmer mindre än 0,6 liter</t>
  </si>
  <si>
    <t>9 Andra dryckesbehållare än plastflaskor som rymmer mer än 0,6 liter</t>
  </si>
  <si>
    <t>10 Fimpar</t>
  </si>
  <si>
    <t>11 Tunna plastbärkassar</t>
  </si>
  <si>
    <t>12 Ballonger</t>
  </si>
  <si>
    <t>13 Våtservetter</t>
  </si>
  <si>
    <t>Övrigt skräp (exkl tuggummi)</t>
  </si>
  <si>
    <t>Övrigt skräp: varav övriga engångsplastprodukter</t>
  </si>
  <si>
    <t>Övrigt skräp: varav andra engångsprodukter (annat material än plast)</t>
  </si>
  <si>
    <t>Övrigt skräp: varav annat skräp</t>
  </si>
  <si>
    <t>TOTALT SKRÄP (exkl tuggummi)</t>
  </si>
  <si>
    <t>Tuggummi</t>
  </si>
  <si>
    <t>Total % av berörda kategorier</t>
  </si>
  <si>
    <t>Regressionsvärde</t>
  </si>
  <si>
    <t>Ratio dagbefolkning/nattbefolkning</t>
  </si>
  <si>
    <t>HSR Kommunindex</t>
  </si>
  <si>
    <t>Få problem med nedskräpning, andel (%)</t>
  </si>
  <si>
    <t>Möjligheten att återvinna avfall utan transport med bil  är bra, andel (%)</t>
  </si>
  <si>
    <t>Information från kommunen om vad enskilda kan göra för att minska sin miljö- och</t>
  </si>
  <si>
    <t>Få problem med skadegörelse eller klotter i kommunen, andel (%)</t>
  </si>
  <si>
    <t>Trygg utomhus i området där du bor när det är ljust ute, andel (%)</t>
  </si>
  <si>
    <t>Constant</t>
  </si>
  <si>
    <t>Observations</t>
  </si>
  <si>
    <t>R-squared</t>
  </si>
  <si>
    <t>VARIABLES</t>
  </si>
  <si>
    <t>Kostnader per capita</t>
  </si>
  <si>
    <t>Genomsnitt</t>
  </si>
  <si>
    <t>Std.dev</t>
  </si>
  <si>
    <t>Min</t>
  </si>
  <si>
    <t>Max</t>
  </si>
  <si>
    <t>Inpendlare (med Befolkning som kontroll)</t>
  </si>
  <si>
    <t>Ratio dagbefolkning/nattbefolkning i kommunen</t>
  </si>
  <si>
    <t>Information från kommunen om vad enskilda kan göra för att minska sin miljö- och klimatpåverkan fungerar bra, andel (%)</t>
  </si>
  <si>
    <t>Totalt</t>
  </si>
  <si>
    <t>Antal</t>
  </si>
  <si>
    <t>0.088</t>
  </si>
  <si>
    <t>Vikt utifrån SD*effekt</t>
  </si>
  <si>
    <t>Vikt utifrån R2</t>
  </si>
  <si>
    <t>Konstant</t>
  </si>
  <si>
    <t>Effekt</t>
  </si>
  <si>
    <t>Riktning</t>
  </si>
  <si>
    <t>Justeringsfaktor 1</t>
  </si>
  <si>
    <t>Justeringsfaktor 2</t>
  </si>
  <si>
    <t>Medelvärde kostnad per capita</t>
  </si>
  <si>
    <t>% från medel</t>
  </si>
  <si>
    <t>Mean</t>
  </si>
  <si>
    <t>Ratio D/N</t>
  </si>
  <si>
    <t>Prediktionsvärde utifrån vikt1</t>
  </si>
  <si>
    <t>Prediktionsvärde utifrån vikt2</t>
  </si>
  <si>
    <t>Prediktion utifrån kommungrupp</t>
  </si>
  <si>
    <t>Samlat prediktionsvärde (average)</t>
  </si>
  <si>
    <t>Inrapporterade kostnader (sek)</t>
  </si>
  <si>
    <t>Inrapporterade kostnader (sek/capita)</t>
  </si>
  <si>
    <t>Prediktionsvärde från modell</t>
  </si>
  <si>
    <t>Uppdelning av prediktionsvärde per kostnadspost (sek/capita)</t>
  </si>
  <si>
    <t>Beräkning av prediktionsvärde per kostnadspost (sek)</t>
  </si>
  <si>
    <t>Summa, förslag på fastställd kostnad</t>
  </si>
  <si>
    <t>l</t>
  </si>
  <si>
    <t>Administration och planering</t>
  </si>
  <si>
    <t>Insamling och rapportering av uppgifter</t>
  </si>
  <si>
    <t>Inrapportering och granskning</t>
  </si>
  <si>
    <t>Del 1 - Förväntad kostnad för nedskräpning</t>
  </si>
  <si>
    <t>Inrapporterad och gransknad kostnad för all nedskräpning [kr]</t>
  </si>
  <si>
    <t>Naturvårdsverkets bedömning av kommunernas totala kostnader för nedskräpning [kr]</t>
  </si>
  <si>
    <t>Förslag på fastställd kostnad enligt 13 §</t>
  </si>
  <si>
    <t>Kommungrupp 2024</t>
  </si>
  <si>
    <t>Kommungrupp 2024 = 3, Lågpendlingskommun nära större stad</t>
  </si>
  <si>
    <t>Kommungrupp 2024 = 4, Mindre stad/tätort</t>
  </si>
  <si>
    <t>Kommungrupp 2024 = 5, Pendlingskommun nära mindre tätort</t>
  </si>
  <si>
    <t>Kommungrupp 2024 = 6, Pendlingskommun nära storstad</t>
  </si>
  <si>
    <t>Kommungrupp 2024 = 7, Pendlingskommun nära större stad</t>
  </si>
  <si>
    <t>Kommungrupp 2024 = 8, Storstäder</t>
  </si>
  <si>
    <t>Kommungrupp 2024 = 9, Större stad</t>
  </si>
  <si>
    <t>SD*effekt (absoluta värden)</t>
  </si>
  <si>
    <t>Uppstädning (kr)</t>
  </si>
  <si>
    <t>Administration och planering (kr)</t>
  </si>
  <si>
    <t>Insamling och rapportering av uppgifter (kr)</t>
  </si>
  <si>
    <t>Informationsspridning (kr)</t>
  </si>
  <si>
    <t>Kommungrupp 2024 = 2, Landsbygdskommun med besöksnäring</t>
  </si>
  <si>
    <t>Beräkning av berättigad kostnad per kostnadspost (sek)</t>
  </si>
  <si>
    <t>§28.1
Uppstädning</t>
  </si>
  <si>
    <t>§28.2a
Administration och planering</t>
  </si>
  <si>
    <t>§28.2b
Insamling och rapportering av uppgifter</t>
  </si>
  <si>
    <t>§28.2c
Informationsspridning</t>
  </si>
  <si>
    <t>Summa §28.1, §28.2a, §28.2c</t>
  </si>
  <si>
    <t>Summa §28.1, §28.2a-c</t>
  </si>
  <si>
    <t>§28.2c
Informationsspridning</t>
  </si>
  <si>
    <t>Total kostnad per capita §28.1, §28.2a, §28.2c</t>
  </si>
  <si>
    <t>Avvikelsevärde, kr per capita, rapporterat värde jämfört med prediktionsvärdet</t>
  </si>
  <si>
    <t>Avvikelsevärde, %, rapporterat värde jämfört med prediktionsvärdet</t>
  </si>
  <si>
    <t xml:space="preserve">
Fördelat prediktionsvärde för Uppstädning. Utifrån andel av inrapporterade kostnader.</t>
  </si>
  <si>
    <t xml:space="preserve">
Fördelat prediktionsvärde för Administration och planering. Utifrån andel av inrapporterade kostnader.</t>
  </si>
  <si>
    <t xml:space="preserve">
Fördelat prediktionsvärde för Informationsspridning. Utifrån andel av inrapporterade kostnader.</t>
  </si>
  <si>
    <t>Beräkning ersättningsgrundande kostnad (sek)</t>
  </si>
  <si>
    <t xml:space="preserve">
Berättigad kostnad  för Uppstädning. Utifrån andel av inrapporterade kostnader.</t>
  </si>
  <si>
    <t xml:space="preserve">
Berättigad kostnad  för Administration och planering. Utifrån andel av inrapporterade kostnader.</t>
  </si>
  <si>
    <t xml:space="preserve">
Berättigad kostnad  för Informationsspridning. Utifrån andel av inrapporterade kostnader.</t>
  </si>
  <si>
    <t xml:space="preserve">
Förslag på fastställd kostnad för Uppstädning. Justerat utifrån skräpmätning.</t>
  </si>
  <si>
    <t xml:space="preserve">
Förslag på fastställd kostnad för Administration och planering. Justerat utifrån skräpmätning.</t>
  </si>
  <si>
    <t xml:space="preserve">
Förslag på fastställd kostnad för  Informationsspridning.  Oberoende av skräpmätning.</t>
  </si>
  <si>
    <t xml:space="preserve">
Förslag på fastställd kostnad för Insamling och rapportering.  Justerat utifrån takkostnad på 40 000 sek. Oberoende av skräpmätning.</t>
  </si>
  <si>
    <t>Berättigad kostnad för
- Uppstädning 
- Adminsitration och planering
- Informationsspridninng
Berättigad kostnad avser det lägsta värdet av "inrapporterade kostnader" eller "prediktionsvärdet"</t>
  </si>
  <si>
    <t xml:space="preserve">Beräkning av förslag på fastställda kostnader (sek)
efter justeringar </t>
  </si>
  <si>
    <t>Befolkningsmängd 2023</t>
  </si>
  <si>
    <t>Del 2 - Justeringar utifrån förväntat värde, rapporterat värde och takkostnad för Insamling och rapportering</t>
  </si>
  <si>
    <t xml:space="preserve">Kommun
</t>
  </si>
  <si>
    <t>Beräkning ersättningsgrundande kostnad (sek)
Berättigad kostnad för
- Uppstädning 
- Adminstration och planering
- Informationsspridninng
Berättigad kostnad avser det lägsta värdet av "inrapporterade kostnader" eller "prediktionsvärdet"</t>
  </si>
  <si>
    <t>Summa %-andel av antal i kategori 1,2,3,4,5,8,10,12,13 - av totalt kategori 1-13</t>
  </si>
  <si>
    <t>Beräkning av kommunernas förväntade kostnader kopplat till
- Uppstädning
- Administration och planering
- Informationsspridning [kr]</t>
  </si>
  <si>
    <t>Del 3 - Justering utifrån skräpmätning</t>
  </si>
  <si>
    <t>Prediktionsvärde (viktat) per capita för 
- Uppstädning 
- Adminsitration och planering
- Informationsspridning</t>
  </si>
  <si>
    <t>Prediktionsvärde totalt (sek) för 
- Uppstädning 
- Adminsitration och planering
- Informationsspridning</t>
  </si>
  <si>
    <t>Förväntad kostnad för nedskräpning kopplat till 
- Uppstädning
- Administration och planering
- Informationsspridning [kr/capita]</t>
  </si>
  <si>
    <t xml:space="preserve">
Förslag på fastställd kostnad för Insamling och rapportering.  Justerat utifrån takkostnad på 40 000 sek. Oberoende av skräpmätning.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</si>
</sst>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0.0%"/>
    <numFmt numFmtId="165" formatCode="0.000"/>
    <numFmt numFmtId="166" formatCode="0.0000000"/>
    <numFmt numFmtId="167" formatCode="0.0"/>
    <numFmt numFmtId="168" formatCode="_-* #,##0_-;\-* #,##0_-;_-* &quot;-&quot;??_-;_-@_-"/>
    <numFmt numFmtId="169" formatCode="#,##0\ &quot;kr&quot;"/>
    <numFmt numFmtId="170" formatCode="#,##0.0\ &quot;kr&quot;"/>
    <numFmt numFmtId="171" formatCode="#,##0.00\ &quot;kr&quot;"/>
    <numFmt numFmtId="172" formatCode="_-* #,##0.0\ _k_r_-;\-* #,##0.0\ _k_r_-;_-* &quot;-&quot;?\ _k_r_-;_-@_-"/>
    <numFmt numFmtId="173" formatCode="0.00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Century Gothic"/>
      <family val="2"/>
    </font>
    <font>
      <b/>
      <sz val="12"/>
      <color theme="1"/>
      <name val="Century Gothic"/>
      <family val="2"/>
    </font>
    <font>
      <sz val="11"/>
      <name val="Calibri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20"/>
      <color theme="0"/>
      <name val="Century Gothic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Century Gothic"/>
      <family val="2"/>
    </font>
    <font>
      <b/>
      <sz val="11"/>
      <color theme="1" tint="0.34998626667073579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20"/>
      <name val="Century Gothic"/>
      <family val="2"/>
    </font>
    <font>
      <b/>
      <sz val="12"/>
      <name val="Century Gothic"/>
      <family val="2"/>
    </font>
    <font>
      <b/>
      <sz val="14"/>
      <color theme="1" tint="0.249977111117893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theme="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theme="4"/>
      </patternFill>
    </fill>
    <fill>
      <patternFill patternType="solid">
        <fgColor theme="2" tint="-0.249977111117893"/>
        <bgColor theme="4"/>
      </patternFill>
    </fill>
    <fill>
      <patternFill patternType="solid">
        <fgColor theme="3" tint="0.39997558519241921"/>
        <bgColor theme="4"/>
      </patternFill>
    </fill>
    <fill>
      <patternFill patternType="solid">
        <fgColor theme="0" tint="-0.34998626667073579"/>
        <bgColor theme="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theme="4"/>
      </patternFill>
    </fill>
    <fill>
      <patternFill patternType="solid">
        <fgColor theme="7"/>
        <bgColor theme="4"/>
      </patternFill>
    </fill>
    <fill>
      <patternFill patternType="solid">
        <fgColor theme="9" tint="-9.9978637043366805E-2"/>
        <bgColor theme="4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5" tint="0.59999389629810485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theme="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medium">
        <color indexed="64"/>
      </bottom>
      <diagonal/>
    </border>
    <border>
      <left/>
      <right/>
      <top style="thin">
        <color theme="4"/>
      </top>
      <bottom style="medium">
        <color indexed="64"/>
      </bottom>
      <diagonal/>
    </border>
    <border>
      <left style="thin">
        <color indexed="64"/>
      </left>
      <right/>
      <top style="thin">
        <color theme="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5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4" fillId="2" borderId="1" xfId="0" applyFont="1" applyFill="1" applyBorder="1" applyAlignment="1">
      <alignment vertical="center"/>
    </xf>
    <xf numFmtId="0" fontId="5" fillId="2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2" fillId="2" borderId="3" xfId="0" applyFont="1" applyFill="1" applyBorder="1"/>
    <xf numFmtId="0" fontId="0" fillId="3" borderId="0" xfId="0" applyFill="1" applyAlignment="1">
      <alignment vertical="center"/>
    </xf>
    <xf numFmtId="0" fontId="2" fillId="3" borderId="0" xfId="0" applyFont="1" applyFill="1" applyAlignment="1">
      <alignment horizontal="center"/>
    </xf>
    <xf numFmtId="0" fontId="7" fillId="0" borderId="5" xfId="0" applyFont="1" applyBorder="1" applyAlignment="1">
      <alignment vertical="center"/>
    </xf>
    <xf numFmtId="0" fontId="0" fillId="0" borderId="5" xfId="0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4" fontId="0" fillId="0" borderId="0" xfId="2" applyNumberFormat="1" applyFont="1"/>
    <xf numFmtId="0" fontId="8" fillId="0" borderId="0" xfId="0" applyFont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0" fontId="9" fillId="0" borderId="0" xfId="0" applyFont="1"/>
    <xf numFmtId="165" fontId="9" fillId="0" borderId="0" xfId="0" applyNumberFormat="1" applyFont="1"/>
    <xf numFmtId="9" fontId="9" fillId="0" borderId="0" xfId="2" applyFont="1"/>
    <xf numFmtId="0" fontId="0" fillId="4" borderId="0" xfId="0" applyFill="1"/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/>
    <xf numFmtId="0" fontId="2" fillId="0" borderId="0" xfId="0" applyFont="1"/>
    <xf numFmtId="0" fontId="0" fillId="0" borderId="0" xfId="0" applyAlignment="1">
      <alignment horizontal="left"/>
    </xf>
    <xf numFmtId="2" fontId="0" fillId="0" borderId="0" xfId="0" applyNumberFormat="1" applyAlignment="1">
      <alignment horizontal="right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2" fontId="0" fillId="0" borderId="0" xfId="0" applyNumberFormat="1"/>
    <xf numFmtId="0" fontId="0" fillId="0" borderId="0" xfId="0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0" xfId="0" applyAlignment="1">
      <alignment horizontal="center" vertical="center"/>
    </xf>
    <xf numFmtId="43" fontId="0" fillId="0" borderId="0" xfId="1" applyFont="1"/>
    <xf numFmtId="0" fontId="10" fillId="5" borderId="7" xfId="0" applyFont="1" applyFill="1" applyBorder="1" applyAlignment="1">
      <alignment horizontal="left" wrapText="1"/>
    </xf>
    <xf numFmtId="0" fontId="10" fillId="5" borderId="8" xfId="0" applyFont="1" applyFill="1" applyBorder="1" applyAlignment="1">
      <alignment horizontal="left" wrapText="1"/>
    </xf>
    <xf numFmtId="0" fontId="10" fillId="5" borderId="9" xfId="0" applyFont="1" applyFill="1" applyBorder="1" applyAlignment="1">
      <alignment horizontal="left" wrapText="1"/>
    </xf>
    <xf numFmtId="3" fontId="10" fillId="5" borderId="9" xfId="0" applyNumberFormat="1" applyFont="1" applyFill="1" applyBorder="1" applyAlignment="1">
      <alignment horizontal="left" wrapText="1"/>
    </xf>
    <xf numFmtId="0" fontId="11" fillId="6" borderId="5" xfId="0" applyFont="1" applyFill="1" applyBorder="1" applyAlignment="1">
      <alignment horizontal="left" wrapText="1"/>
    </xf>
    <xf numFmtId="9" fontId="0" fillId="0" borderId="0" xfId="2" applyFont="1" applyAlignment="1">
      <alignment horizontal="center"/>
    </xf>
    <xf numFmtId="9" fontId="0" fillId="0" borderId="0" xfId="0" applyNumberFormat="1"/>
    <xf numFmtId="0" fontId="0" fillId="0" borderId="0" xfId="0" applyAlignment="1">
      <alignment horizontal="center"/>
    </xf>
    <xf numFmtId="166" fontId="0" fillId="0" borderId="0" xfId="2" applyNumberFormat="1" applyFont="1" applyAlignment="1">
      <alignment horizontal="center"/>
    </xf>
    <xf numFmtId="0" fontId="12" fillId="0" borderId="0" xfId="0" applyFont="1"/>
    <xf numFmtId="0" fontId="8" fillId="0" borderId="5" xfId="0" applyFont="1" applyBorder="1" applyAlignment="1">
      <alignment vertical="center" wrapText="1"/>
    </xf>
    <xf numFmtId="0" fontId="8" fillId="0" borderId="6" xfId="0" applyFont="1" applyBorder="1"/>
    <xf numFmtId="0" fontId="0" fillId="0" borderId="0" xfId="0" applyAlignment="1">
      <alignment horizontal="right"/>
    </xf>
    <xf numFmtId="0" fontId="11" fillId="0" borderId="5" xfId="0" applyFont="1" applyBorder="1" applyAlignment="1">
      <alignment horizontal="left" wrapText="1"/>
    </xf>
    <xf numFmtId="0" fontId="10" fillId="5" borderId="0" xfId="0" applyFont="1" applyFill="1" applyAlignment="1">
      <alignment horizontal="left" wrapText="1"/>
    </xf>
    <xf numFmtId="0" fontId="13" fillId="0" borderId="0" xfId="0" applyFont="1"/>
    <xf numFmtId="2" fontId="13" fillId="0" borderId="0" xfId="0" applyNumberFormat="1" applyFont="1" applyAlignment="1">
      <alignment horizontal="right" vertical="center"/>
    </xf>
    <xf numFmtId="167" fontId="0" fillId="0" borderId="0" xfId="0" applyNumberFormat="1"/>
    <xf numFmtId="0" fontId="14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8" fontId="10" fillId="5" borderId="8" xfId="1" applyNumberFormat="1" applyFont="1" applyFill="1" applyBorder="1" applyAlignment="1">
      <alignment horizontal="left" wrapText="1"/>
    </xf>
    <xf numFmtId="0" fontId="10" fillId="9" borderId="0" xfId="0" applyFont="1" applyFill="1" applyAlignment="1">
      <alignment horizontal="left" wrapText="1"/>
    </xf>
    <xf numFmtId="0" fontId="10" fillId="13" borderId="0" xfId="0" applyFont="1" applyFill="1" applyAlignment="1">
      <alignment horizontal="left" wrapText="1"/>
    </xf>
    <xf numFmtId="0" fontId="10" fillId="10" borderId="0" xfId="0" applyFont="1" applyFill="1" applyAlignment="1">
      <alignment horizontal="left" wrapText="1"/>
    </xf>
    <xf numFmtId="0" fontId="10" fillId="11" borderId="0" xfId="0" applyFont="1" applyFill="1" applyAlignment="1">
      <alignment horizontal="left" wrapText="1"/>
    </xf>
    <xf numFmtId="168" fontId="13" fillId="0" borderId="10" xfId="1" applyNumberFormat="1" applyFont="1" applyBorder="1" applyAlignment="1">
      <alignment horizontal="left" vertical="center"/>
    </xf>
    <xf numFmtId="170" fontId="0" fillId="0" borderId="0" xfId="0" applyNumberFormat="1"/>
    <xf numFmtId="169" fontId="0" fillId="0" borderId="0" xfId="0" applyNumberFormat="1"/>
    <xf numFmtId="9" fontId="0" fillId="0" borderId="0" xfId="2" applyFont="1"/>
    <xf numFmtId="171" fontId="0" fillId="0" borderId="0" xfId="0" applyNumberFormat="1"/>
    <xf numFmtId="171" fontId="10" fillId="12" borderId="0" xfId="0" applyNumberFormat="1" applyFont="1" applyFill="1" applyAlignment="1">
      <alignment horizontal="left" wrapText="1"/>
    </xf>
    <xf numFmtId="171" fontId="10" fillId="8" borderId="0" xfId="0" applyNumberFormat="1" applyFont="1" applyFill="1" applyAlignment="1">
      <alignment horizontal="left" wrapText="1"/>
    </xf>
    <xf numFmtId="171" fontId="2" fillId="0" borderId="0" xfId="0" applyNumberFormat="1" applyFont="1"/>
    <xf numFmtId="171" fontId="0" fillId="0" borderId="0" xfId="2" applyNumberFormat="1" applyFont="1"/>
    <xf numFmtId="0" fontId="17" fillId="16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7" fillId="16" borderId="1" xfId="0" applyFont="1" applyFill="1" applyBorder="1" applyAlignment="1">
      <alignment horizontal="left" vertical="center" wrapText="1"/>
    </xf>
    <xf numFmtId="0" fontId="17" fillId="7" borderId="1" xfId="0" applyFont="1" applyFill="1" applyBorder="1" applyAlignment="1">
      <alignment horizontal="left" vertical="center" wrapText="1"/>
    </xf>
    <xf numFmtId="0" fontId="18" fillId="0" borderId="0" xfId="0" applyFont="1"/>
    <xf numFmtId="0" fontId="13" fillId="0" borderId="1" xfId="0" applyFont="1" applyBorder="1"/>
    <xf numFmtId="169" fontId="0" fillId="0" borderId="1" xfId="1" applyNumberFormat="1" applyFont="1" applyBorder="1" applyAlignment="1">
      <alignment horizontal="right"/>
    </xf>
    <xf numFmtId="167" fontId="0" fillId="0" borderId="1" xfId="0" applyNumberFormat="1" applyBorder="1"/>
    <xf numFmtId="168" fontId="0" fillId="0" borderId="1" xfId="1" applyNumberFormat="1" applyFont="1" applyBorder="1"/>
    <xf numFmtId="169" fontId="0" fillId="0" borderId="1" xfId="1" applyNumberFormat="1" applyFont="1" applyBorder="1"/>
    <xf numFmtId="168" fontId="0" fillId="0" borderId="0" xfId="1" applyNumberFormat="1" applyFont="1"/>
    <xf numFmtId="0" fontId="10" fillId="17" borderId="1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9" fillId="0" borderId="0" xfId="0" applyFont="1"/>
    <xf numFmtId="0" fontId="20" fillId="5" borderId="7" xfId="0" applyFont="1" applyFill="1" applyBorder="1" applyAlignment="1">
      <alignment horizontal="left" wrapText="1"/>
    </xf>
    <xf numFmtId="0" fontId="20" fillId="5" borderId="8" xfId="0" applyFont="1" applyFill="1" applyBorder="1" applyAlignment="1">
      <alignment horizontal="left" wrapText="1"/>
    </xf>
    <xf numFmtId="3" fontId="20" fillId="5" borderId="9" xfId="0" applyNumberFormat="1" applyFont="1" applyFill="1" applyBorder="1" applyAlignment="1">
      <alignment horizontal="left" wrapText="1"/>
    </xf>
    <xf numFmtId="0" fontId="20" fillId="5" borderId="9" xfId="0" applyFont="1" applyFill="1" applyBorder="1" applyAlignment="1">
      <alignment horizontal="left" wrapText="1"/>
    </xf>
    <xf numFmtId="0" fontId="20" fillId="5" borderId="0" xfId="0" applyFont="1" applyFill="1" applyAlignment="1">
      <alignment horizontal="left" wrapText="1"/>
    </xf>
    <xf numFmtId="0" fontId="21" fillId="4" borderId="0" xfId="0" applyFont="1" applyFill="1"/>
    <xf numFmtId="0" fontId="22" fillId="0" borderId="0" xfId="0" applyFont="1"/>
    <xf numFmtId="1" fontId="22" fillId="0" borderId="0" xfId="0" applyNumberFormat="1" applyFont="1"/>
    <xf numFmtId="2" fontId="22" fillId="0" borderId="0" xfId="0" applyNumberFormat="1" applyFont="1"/>
    <xf numFmtId="0" fontId="9" fillId="0" borderId="0" xfId="0" applyFont="1" applyAlignment="1">
      <alignment vertical="center"/>
    </xf>
    <xf numFmtId="0" fontId="10" fillId="18" borderId="0" xfId="0" applyFont="1" applyFill="1" applyAlignment="1">
      <alignment horizontal="left" wrapText="1"/>
    </xf>
    <xf numFmtId="172" fontId="0" fillId="0" borderId="0" xfId="0" applyNumberFormat="1"/>
    <xf numFmtId="0" fontId="10" fillId="19" borderId="0" xfId="0" applyFont="1" applyFill="1" applyAlignment="1">
      <alignment horizontal="left" wrapText="1"/>
    </xf>
    <xf numFmtId="0" fontId="15" fillId="20" borderId="0" xfId="0" applyFont="1" applyFill="1" applyAlignment="1">
      <alignment horizontal="center" wrapText="1"/>
    </xf>
    <xf numFmtId="0" fontId="10" fillId="20" borderId="0" xfId="0" applyFont="1" applyFill="1" applyAlignment="1">
      <alignment horizontal="left" wrapText="1"/>
    </xf>
    <xf numFmtId="0" fontId="2" fillId="21" borderId="3" xfId="0" applyFont="1" applyFill="1" applyBorder="1"/>
    <xf numFmtId="173" fontId="0" fillId="2" borderId="1" xfId="2" applyNumberFormat="1" applyFont="1" applyFill="1" applyBorder="1" applyAlignment="1">
      <alignment horizontal="center"/>
    </xf>
    <xf numFmtId="169" fontId="0" fillId="14" borderId="0" xfId="0" applyNumberFormat="1" applyFill="1"/>
    <xf numFmtId="169" fontId="0" fillId="15" borderId="0" xfId="0" applyNumberFormat="1" applyFill="1"/>
    <xf numFmtId="170" fontId="0" fillId="0" borderId="0" xfId="0" applyNumberFormat="1" applyAlignment="1">
      <alignment horizontal="right"/>
    </xf>
    <xf numFmtId="0" fontId="24" fillId="7" borderId="0" xfId="0" applyFont="1" applyFill="1" applyAlignment="1">
      <alignment horizontal="left" wrapText="1"/>
    </xf>
    <xf numFmtId="0" fontId="10" fillId="22" borderId="0" xfId="0" applyFont="1" applyFill="1" applyAlignment="1">
      <alignment horizontal="left" wrapText="1"/>
    </xf>
    <xf numFmtId="0" fontId="17" fillId="22" borderId="1" xfId="0" applyFont="1" applyFill="1" applyBorder="1" applyAlignment="1">
      <alignment horizontal="center" vertical="center" wrapText="1"/>
    </xf>
    <xf numFmtId="0" fontId="17" fillId="22" borderId="1" xfId="0" applyFont="1" applyFill="1" applyBorder="1" applyAlignment="1">
      <alignment horizontal="left" vertical="center" wrapText="1"/>
    </xf>
    <xf numFmtId="0" fontId="25" fillId="12" borderId="1" xfId="0" applyFont="1" applyFill="1" applyBorder="1" applyAlignment="1">
      <alignment horizontal="left" wrapText="1"/>
    </xf>
    <xf numFmtId="0" fontId="3" fillId="2" borderId="0" xfId="0" applyFont="1" applyFill="1" applyAlignment="1">
      <alignment horizontal="left" vertical="center"/>
    </xf>
    <xf numFmtId="0" fontId="15" fillId="22" borderId="0" xfId="0" applyFont="1" applyFill="1" applyAlignment="1">
      <alignment horizontal="center" wrapText="1"/>
    </xf>
    <xf numFmtId="171" fontId="15" fillId="8" borderId="0" xfId="0" applyNumberFormat="1" applyFont="1" applyFill="1" applyAlignment="1">
      <alignment horizontal="center" wrapText="1"/>
    </xf>
    <xf numFmtId="0" fontId="15" fillId="9" borderId="0" xfId="0" applyFont="1" applyFill="1" applyAlignment="1">
      <alignment horizontal="center" wrapText="1"/>
    </xf>
    <xf numFmtId="0" fontId="23" fillId="7" borderId="0" xfId="0" applyFont="1" applyFill="1" applyAlignment="1">
      <alignment horizontal="center" wrapText="1"/>
    </xf>
    <xf numFmtId="0" fontId="15" fillId="10" borderId="0" xfId="0" applyFont="1" applyFill="1" applyAlignment="1">
      <alignment horizontal="center" wrapText="1"/>
    </xf>
    <xf numFmtId="0" fontId="15" fillId="11" borderId="0" xfId="0" applyFont="1" applyFill="1" applyAlignment="1">
      <alignment horizontal="center" wrapText="1"/>
    </xf>
    <xf numFmtId="0" fontId="15" fillId="19" borderId="0" xfId="0" applyFont="1" applyFill="1" applyAlignment="1">
      <alignment horizontal="center" wrapText="1"/>
    </xf>
    <xf numFmtId="0" fontId="17" fillId="7" borderId="1" xfId="0" applyFont="1" applyFill="1" applyBorder="1" applyAlignment="1">
      <alignment horizontal="center" vertical="center" wrapText="1"/>
    </xf>
  </cellXfs>
  <cellStyles count="3">
    <cellStyle name="Normal" xfId="0" builtinId="0"/>
    <cellStyle name="Procent" xfId="2" builtinId="5"/>
    <cellStyle name="Tusental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Rambøll_2021">
      <a:dk1>
        <a:srgbClr val="000000"/>
      </a:dk1>
      <a:lt1>
        <a:srgbClr val="FFFFFF"/>
      </a:lt1>
      <a:dk2>
        <a:srgbClr val="009DF0"/>
      </a:dk2>
      <a:lt2>
        <a:srgbClr val="273943"/>
      </a:lt2>
      <a:accent1>
        <a:srgbClr val="05326E"/>
      </a:accent1>
      <a:accent2>
        <a:srgbClr val="125A40"/>
      </a:accent2>
      <a:accent3>
        <a:srgbClr val="ADD095"/>
      </a:accent3>
      <a:accent4>
        <a:srgbClr val="62294B"/>
      </a:accent4>
      <a:accent5>
        <a:srgbClr val="FF8855"/>
      </a:accent5>
      <a:accent6>
        <a:srgbClr val="E3E1D8"/>
      </a:accent6>
      <a:hlink>
        <a:srgbClr val="009DF0"/>
      </a:hlink>
      <a:folHlink>
        <a:srgbClr val="CCEBF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D3CAB-1C9B-4088-BD14-E41AEAB56FC7}">
  <dimension ref="A1:V291"/>
  <sheetViews>
    <sheetView topLeftCell="N1" zoomScaleNormal="100" workbookViewId="0">
      <selection activeCell="A147" sqref="A147:XFD147"/>
    </sheetView>
  </sheetViews>
  <sheetFormatPr defaultColWidth="9.1796875" defaultRowHeight="14.5" x14ac:dyDescent="0.35"/>
  <cols>
    <col min="1" max="1" width="13.81640625" style="97" bestFit="1" customWidth="1"/>
    <col min="2" max="3" width="13" style="97" customWidth="1"/>
    <col min="4" max="4" width="16" style="97" bestFit="1" customWidth="1"/>
    <col min="5" max="12" width="13" style="97" customWidth="1"/>
    <col min="13" max="13" width="32.81640625" style="97" bestFit="1" customWidth="1"/>
    <col min="14" max="14" width="18" style="97" bestFit="1" customWidth="1"/>
    <col min="15" max="15" width="13" style="97" customWidth="1"/>
    <col min="16" max="16" width="16.26953125" style="97" customWidth="1"/>
    <col min="17" max="18" width="13" style="97" customWidth="1"/>
    <col min="19" max="19" width="17.1796875" style="97" customWidth="1"/>
    <col min="20" max="20" width="13" style="97" customWidth="1"/>
    <col min="21" max="21" width="32.81640625" style="97" bestFit="1" customWidth="1"/>
    <col min="22" max="16384" width="9.1796875" style="97"/>
  </cols>
  <sheetData>
    <row r="1" spans="1:22" s="90" customFormat="1" ht="217.5" thickBot="1" x14ac:dyDescent="0.4">
      <c r="A1" s="90" t="s">
        <v>0</v>
      </c>
      <c r="B1" s="91" t="s">
        <v>1</v>
      </c>
      <c r="C1" s="92" t="s">
        <v>2</v>
      </c>
      <c r="D1" s="92" t="s">
        <v>3</v>
      </c>
      <c r="E1" s="93" t="s">
        <v>4</v>
      </c>
      <c r="F1" s="92" t="s">
        <v>390</v>
      </c>
      <c r="G1" s="94" t="s">
        <v>359</v>
      </c>
      <c r="H1" s="94" t="s">
        <v>360</v>
      </c>
      <c r="I1" s="92" t="s">
        <v>361</v>
      </c>
      <c r="J1" s="92" t="s">
        <v>376</v>
      </c>
      <c r="K1" s="92" t="s">
        <v>363</v>
      </c>
      <c r="L1" s="92" t="s">
        <v>364</v>
      </c>
      <c r="M1" s="95" t="s">
        <v>409</v>
      </c>
      <c r="N1" s="96" t="s">
        <v>6</v>
      </c>
      <c r="O1" s="96" t="s">
        <v>418</v>
      </c>
      <c r="P1" s="96" t="s">
        <v>419</v>
      </c>
      <c r="Q1" s="96" t="s">
        <v>420</v>
      </c>
      <c r="R1" s="96" t="s">
        <v>421</v>
      </c>
      <c r="S1" s="96" t="s">
        <v>9</v>
      </c>
      <c r="T1" s="96" t="s">
        <v>10</v>
      </c>
      <c r="U1" s="96" t="s">
        <v>11</v>
      </c>
    </row>
    <row r="2" spans="1:22" x14ac:dyDescent="0.35">
      <c r="A2" s="97" t="s">
        <v>12</v>
      </c>
      <c r="B2" s="98">
        <v>74.989999999999995</v>
      </c>
      <c r="C2" s="98">
        <v>50110</v>
      </c>
      <c r="D2" s="98">
        <v>668.2</v>
      </c>
      <c r="E2" s="98">
        <v>8971</v>
      </c>
      <c r="F2" s="99">
        <v>0.29531890706832853</v>
      </c>
      <c r="G2" s="98">
        <v>40</v>
      </c>
      <c r="H2" s="98">
        <v>56.6</v>
      </c>
      <c r="I2" s="98">
        <v>51.1</v>
      </c>
      <c r="J2" s="98">
        <v>65.599999999999994</v>
      </c>
      <c r="K2" s="98">
        <v>67</v>
      </c>
      <c r="L2" s="98">
        <v>95</v>
      </c>
      <c r="M2" s="97" t="s">
        <v>13</v>
      </c>
      <c r="N2" s="97" t="s">
        <v>14</v>
      </c>
      <c r="O2" s="98">
        <v>1140080</v>
      </c>
      <c r="P2" s="98">
        <v>9640</v>
      </c>
      <c r="Q2" s="98">
        <v>2560</v>
      </c>
      <c r="R2" s="98">
        <v>6870</v>
      </c>
      <c r="S2" s="98">
        <v>1156590</v>
      </c>
      <c r="T2" s="98">
        <v>23.081021752145279</v>
      </c>
      <c r="U2" s="97" t="s">
        <v>13</v>
      </c>
      <c r="V2" s="98"/>
    </row>
    <row r="3" spans="1:22" x14ac:dyDescent="0.35">
      <c r="A3" s="97" t="s">
        <v>15</v>
      </c>
      <c r="B3" s="98">
        <v>357.65</v>
      </c>
      <c r="C3" s="98">
        <v>35076</v>
      </c>
      <c r="D3" s="98">
        <v>98.1</v>
      </c>
      <c r="E3" s="98">
        <v>4773</v>
      </c>
      <c r="F3" s="99">
        <v>0.25924650655648329</v>
      </c>
      <c r="G3" s="98">
        <v>12</v>
      </c>
      <c r="H3" s="98">
        <v>67.2</v>
      </c>
      <c r="I3" s="98">
        <v>41.4</v>
      </c>
      <c r="J3" s="98">
        <v>60.8</v>
      </c>
      <c r="K3" s="98">
        <v>67.5</v>
      </c>
      <c r="L3" s="98">
        <v>97</v>
      </c>
      <c r="M3" s="97" t="s">
        <v>13</v>
      </c>
      <c r="N3" s="97" t="s">
        <v>14</v>
      </c>
      <c r="O3" s="98">
        <v>690000</v>
      </c>
      <c r="P3" s="98">
        <v>30000</v>
      </c>
      <c r="Q3" s="98">
        <v>16000</v>
      </c>
      <c r="R3" s="98">
        <v>5000</v>
      </c>
      <c r="S3" s="98">
        <v>725000</v>
      </c>
      <c r="T3" s="98">
        <v>20.669403580795986</v>
      </c>
      <c r="U3" s="97" t="s">
        <v>13</v>
      </c>
    </row>
    <row r="4" spans="1:22" x14ac:dyDescent="0.35">
      <c r="A4" s="97" t="s">
        <v>16</v>
      </c>
      <c r="B4" s="98">
        <v>312.24</v>
      </c>
      <c r="C4" s="98">
        <v>49282</v>
      </c>
      <c r="D4" s="98">
        <v>157.80000000000001</v>
      </c>
      <c r="E4" s="98">
        <v>3541</v>
      </c>
      <c r="F4" s="99">
        <v>0.21765232610199844</v>
      </c>
      <c r="G4" s="98">
        <v>18</v>
      </c>
      <c r="H4" s="98">
        <v>67.900000000000006</v>
      </c>
      <c r="I4" s="98">
        <v>15.5</v>
      </c>
      <c r="J4" s="98">
        <v>38.700000000000003</v>
      </c>
      <c r="K4" s="98">
        <v>79.2</v>
      </c>
      <c r="L4" s="98">
        <v>97.6</v>
      </c>
      <c r="M4" s="97" t="s">
        <v>13</v>
      </c>
      <c r="N4" s="97" t="s">
        <v>14</v>
      </c>
      <c r="O4" s="98">
        <v>675300</v>
      </c>
      <c r="P4" s="98">
        <v>205400</v>
      </c>
      <c r="Q4" s="98">
        <v>1300</v>
      </c>
      <c r="R4" s="98">
        <v>0</v>
      </c>
      <c r="S4" s="98">
        <v>880700</v>
      </c>
      <c r="T4" s="98">
        <v>17.87062213384197</v>
      </c>
      <c r="U4" s="97" t="s">
        <v>13</v>
      </c>
    </row>
    <row r="5" spans="1:22" x14ac:dyDescent="0.35">
      <c r="A5" s="97" t="s">
        <v>17</v>
      </c>
      <c r="B5" s="98">
        <v>443.99</v>
      </c>
      <c r="C5" s="98">
        <v>46637</v>
      </c>
      <c r="D5" s="98">
        <v>105</v>
      </c>
      <c r="E5" s="98">
        <v>4361</v>
      </c>
      <c r="F5" s="99">
        <v>0.24252534601889919</v>
      </c>
      <c r="G5" s="98">
        <v>112</v>
      </c>
      <c r="H5" s="98">
        <v>68</v>
      </c>
      <c r="I5" s="98">
        <v>26.8</v>
      </c>
      <c r="J5" s="98">
        <v>32.9</v>
      </c>
      <c r="K5" s="98">
        <v>73.5</v>
      </c>
      <c r="L5" s="98">
        <v>99.1</v>
      </c>
      <c r="M5" s="97" t="s">
        <v>13</v>
      </c>
      <c r="N5" s="97" t="s">
        <v>14</v>
      </c>
      <c r="O5" s="98">
        <v>618718</v>
      </c>
      <c r="P5" s="98">
        <v>11000</v>
      </c>
      <c r="Q5" s="98">
        <v>4400</v>
      </c>
      <c r="R5" s="98">
        <v>0</v>
      </c>
      <c r="S5" s="98">
        <v>629718</v>
      </c>
      <c r="T5" s="98">
        <v>13.502540901001352</v>
      </c>
      <c r="U5" s="97" t="s">
        <v>13</v>
      </c>
    </row>
    <row r="6" spans="1:22" x14ac:dyDescent="0.35">
      <c r="A6" s="97" t="s">
        <v>18</v>
      </c>
      <c r="B6" s="98">
        <v>53.78</v>
      </c>
      <c r="C6" s="98">
        <v>86330</v>
      </c>
      <c r="D6" s="98">
        <v>1605.2</v>
      </c>
      <c r="E6" s="98">
        <v>16662</v>
      </c>
      <c r="F6" s="99">
        <v>0.31688509244090801</v>
      </c>
      <c r="G6" s="98">
        <v>152</v>
      </c>
      <c r="H6" s="98">
        <v>50</v>
      </c>
      <c r="I6" s="98">
        <v>41.8</v>
      </c>
      <c r="J6" s="98">
        <v>64.3</v>
      </c>
      <c r="K6" s="98">
        <v>65.2</v>
      </c>
      <c r="L6" s="98">
        <v>91.6</v>
      </c>
      <c r="M6" s="97" t="s">
        <v>13</v>
      </c>
      <c r="N6" s="97" t="s">
        <v>14</v>
      </c>
      <c r="O6" s="98">
        <v>6620575</v>
      </c>
      <c r="P6" s="98">
        <v>1132000</v>
      </c>
      <c r="Q6" s="98">
        <v>40000</v>
      </c>
      <c r="R6" s="98">
        <v>436000</v>
      </c>
      <c r="S6" s="98">
        <v>8188575</v>
      </c>
      <c r="T6" s="98">
        <v>94.852021313564236</v>
      </c>
      <c r="U6" s="97" t="s">
        <v>13</v>
      </c>
    </row>
    <row r="7" spans="1:22" x14ac:dyDescent="0.35">
      <c r="A7" s="97" t="s">
        <v>19</v>
      </c>
      <c r="B7" s="98">
        <v>217.33</v>
      </c>
      <c r="C7" s="98">
        <v>28808</v>
      </c>
      <c r="D7" s="98">
        <v>132.6</v>
      </c>
      <c r="E7" s="98">
        <v>3134</v>
      </c>
      <c r="F7" s="99">
        <v>0.25419771314768397</v>
      </c>
      <c r="G7" s="98">
        <v>111</v>
      </c>
      <c r="H7" s="98">
        <v>77.3</v>
      </c>
      <c r="I7" s="98">
        <v>23.7</v>
      </c>
      <c r="J7" s="98">
        <v>34.299999999999997</v>
      </c>
      <c r="K7" s="98">
        <v>83.6</v>
      </c>
      <c r="L7" s="98">
        <v>98.1</v>
      </c>
      <c r="M7" s="97" t="s">
        <v>13</v>
      </c>
      <c r="N7" s="97" t="s">
        <v>14</v>
      </c>
      <c r="O7" s="98">
        <v>180400</v>
      </c>
      <c r="P7" s="98">
        <v>0</v>
      </c>
      <c r="Q7" s="98">
        <v>2200</v>
      </c>
      <c r="R7" s="98">
        <v>0</v>
      </c>
      <c r="S7" s="98">
        <v>180400</v>
      </c>
      <c r="T7" s="98">
        <v>6.2621494029436269</v>
      </c>
      <c r="U7" s="97" t="s">
        <v>13</v>
      </c>
    </row>
    <row r="8" spans="1:22" x14ac:dyDescent="0.35">
      <c r="A8" s="97" t="s">
        <v>20</v>
      </c>
      <c r="B8" s="98">
        <v>130.85</v>
      </c>
      <c r="C8" s="98">
        <v>113920</v>
      </c>
      <c r="D8" s="98">
        <v>870.6</v>
      </c>
      <c r="E8" s="98">
        <v>33278</v>
      </c>
      <c r="F8" s="99">
        <v>0.38735764689443164</v>
      </c>
      <c r="G8" s="98">
        <v>192</v>
      </c>
      <c r="H8" s="98">
        <v>59.8</v>
      </c>
      <c r="I8" s="98">
        <v>41.2</v>
      </c>
      <c r="J8" s="98">
        <v>46.5</v>
      </c>
      <c r="K8" s="98">
        <v>75.400000000000006</v>
      </c>
      <c r="L8" s="98">
        <v>90.3</v>
      </c>
      <c r="M8" s="97" t="s">
        <v>13</v>
      </c>
      <c r="N8" s="97" t="s">
        <v>14</v>
      </c>
      <c r="O8" s="98">
        <v>2374400</v>
      </c>
      <c r="P8" s="98">
        <v>0</v>
      </c>
      <c r="Q8" s="98">
        <v>0</v>
      </c>
      <c r="R8" s="98">
        <v>0</v>
      </c>
      <c r="S8" s="98">
        <v>2374400</v>
      </c>
      <c r="T8" s="98">
        <v>20.842696629213481</v>
      </c>
      <c r="U8" s="97" t="s">
        <v>13</v>
      </c>
    </row>
    <row r="9" spans="1:22" x14ac:dyDescent="0.35">
      <c r="A9" s="97" t="s">
        <v>21</v>
      </c>
      <c r="B9" s="98">
        <v>194.01</v>
      </c>
      <c r="C9" s="98">
        <v>95592</v>
      </c>
      <c r="D9" s="98">
        <v>492.7</v>
      </c>
      <c r="E9" s="98">
        <v>13400</v>
      </c>
      <c r="F9" s="99">
        <v>0.24964616336244405</v>
      </c>
      <c r="G9" s="98">
        <v>6</v>
      </c>
      <c r="H9" s="98">
        <v>47.1</v>
      </c>
      <c r="I9" s="98">
        <v>44.7</v>
      </c>
      <c r="J9" s="98">
        <v>51.2</v>
      </c>
      <c r="K9" s="98">
        <v>56.5</v>
      </c>
      <c r="L9" s="98">
        <v>84.3</v>
      </c>
      <c r="M9" s="97" t="s">
        <v>13</v>
      </c>
      <c r="N9" s="97" t="s">
        <v>14</v>
      </c>
      <c r="O9" s="98">
        <v>6690003</v>
      </c>
      <c r="P9" s="98">
        <v>42684</v>
      </c>
      <c r="Q9" s="98">
        <v>20241</v>
      </c>
      <c r="R9" s="98">
        <v>687324</v>
      </c>
      <c r="S9" s="98">
        <v>7420011</v>
      </c>
      <c r="T9" s="98">
        <v>77.6216733617876</v>
      </c>
      <c r="U9" s="97" t="s">
        <v>13</v>
      </c>
    </row>
    <row r="10" spans="1:22" x14ac:dyDescent="0.35">
      <c r="A10" s="97" t="s">
        <v>22</v>
      </c>
      <c r="B10" s="98">
        <v>54.1</v>
      </c>
      <c r="C10" s="98">
        <v>17451</v>
      </c>
      <c r="D10" s="98">
        <v>322.60000000000002</v>
      </c>
      <c r="E10" s="98">
        <v>1685</v>
      </c>
      <c r="F10" s="99">
        <v>0.1614223144306132</v>
      </c>
      <c r="G10" s="98">
        <v>76</v>
      </c>
      <c r="H10" s="98">
        <v>62.1</v>
      </c>
      <c r="I10" s="98">
        <v>47.7</v>
      </c>
      <c r="J10" s="98">
        <v>52.5</v>
      </c>
      <c r="K10" s="98">
        <v>75.599999999999994</v>
      </c>
      <c r="L10" s="98">
        <v>97.8</v>
      </c>
      <c r="M10" s="97" t="s">
        <v>13</v>
      </c>
      <c r="N10" s="97" t="s">
        <v>14</v>
      </c>
      <c r="O10" s="98">
        <v>150000</v>
      </c>
      <c r="P10" s="98">
        <v>15000</v>
      </c>
      <c r="Q10" s="98">
        <v>2000</v>
      </c>
      <c r="R10" s="98">
        <v>0</v>
      </c>
      <c r="S10" s="98">
        <v>165000</v>
      </c>
      <c r="T10" s="98">
        <v>9.4550455561285887</v>
      </c>
      <c r="U10" s="97" t="s">
        <v>13</v>
      </c>
    </row>
    <row r="11" spans="1:22" x14ac:dyDescent="0.35">
      <c r="A11" s="97" t="s">
        <v>23</v>
      </c>
      <c r="B11" s="98">
        <v>455.35</v>
      </c>
      <c r="C11" s="98">
        <v>99751</v>
      </c>
      <c r="D11" s="98">
        <v>219.1</v>
      </c>
      <c r="E11" s="98">
        <v>15434</v>
      </c>
      <c r="F11" s="99">
        <v>0.29087968223744154</v>
      </c>
      <c r="G11" s="98">
        <v>72</v>
      </c>
      <c r="H11" s="98">
        <v>49.1</v>
      </c>
      <c r="I11" s="98">
        <v>40.5</v>
      </c>
      <c r="J11" s="98">
        <v>55.5</v>
      </c>
      <c r="K11" s="98">
        <v>65.5</v>
      </c>
      <c r="L11" s="98">
        <v>89.5</v>
      </c>
      <c r="M11" s="97" t="s">
        <v>13</v>
      </c>
      <c r="N11" s="97" t="s">
        <v>14</v>
      </c>
      <c r="O11" s="98">
        <v>1349500</v>
      </c>
      <c r="P11" s="98">
        <v>49500</v>
      </c>
      <c r="Q11" s="98">
        <v>32000</v>
      </c>
      <c r="R11" s="98">
        <v>26650</v>
      </c>
      <c r="S11" s="98">
        <v>1425650</v>
      </c>
      <c r="T11" s="98">
        <v>14.292087297370452</v>
      </c>
      <c r="U11" s="97" t="s">
        <v>13</v>
      </c>
    </row>
    <row r="12" spans="1:22" x14ac:dyDescent="0.35">
      <c r="A12" s="97" t="s">
        <v>24</v>
      </c>
      <c r="B12" s="98">
        <v>69.180000000000007</v>
      </c>
      <c r="C12" s="98">
        <v>49173</v>
      </c>
      <c r="D12" s="98">
        <v>710.8</v>
      </c>
      <c r="E12" s="98">
        <v>5809</v>
      </c>
      <c r="F12" s="99">
        <v>0.22680538058276101</v>
      </c>
      <c r="G12" s="98">
        <v>121</v>
      </c>
      <c r="H12" s="98">
        <v>67.8</v>
      </c>
      <c r="I12" s="98">
        <v>44.4</v>
      </c>
      <c r="J12" s="98">
        <v>50.7</v>
      </c>
      <c r="K12" s="98">
        <v>70.599999999999994</v>
      </c>
      <c r="L12" s="98">
        <v>95.5</v>
      </c>
      <c r="M12" s="97" t="s">
        <v>13</v>
      </c>
      <c r="N12" s="97" t="s">
        <v>14</v>
      </c>
      <c r="O12" s="98">
        <v>594720</v>
      </c>
      <c r="P12" s="98">
        <v>545580</v>
      </c>
      <c r="Q12" s="98">
        <v>16353</v>
      </c>
      <c r="R12" s="98">
        <v>55000</v>
      </c>
      <c r="S12" s="98">
        <v>1195300</v>
      </c>
      <c r="T12" s="98">
        <v>24.308055233563135</v>
      </c>
      <c r="U12" s="97" t="s">
        <v>13</v>
      </c>
    </row>
    <row r="13" spans="1:22" x14ac:dyDescent="0.35">
      <c r="A13" s="97" t="s">
        <v>25</v>
      </c>
      <c r="B13" s="98">
        <v>235.16</v>
      </c>
      <c r="C13" s="98">
        <v>32453</v>
      </c>
      <c r="D13" s="98">
        <v>138</v>
      </c>
      <c r="E13" s="98">
        <v>7370</v>
      </c>
      <c r="F13" s="99">
        <v>0.37233541581640661</v>
      </c>
      <c r="G13" s="98">
        <v>56</v>
      </c>
      <c r="H13" s="98">
        <v>57.6</v>
      </c>
      <c r="I13" s="98">
        <v>41.2</v>
      </c>
      <c r="J13" s="98">
        <v>69.5</v>
      </c>
      <c r="K13" s="98">
        <v>70.8</v>
      </c>
      <c r="L13" s="98">
        <v>89.9</v>
      </c>
      <c r="M13" s="97" t="s">
        <v>13</v>
      </c>
      <c r="N13" s="97" t="s">
        <v>14</v>
      </c>
      <c r="O13" s="98">
        <v>632611</v>
      </c>
      <c r="P13" s="98">
        <v>50000</v>
      </c>
      <c r="Q13" s="98">
        <v>40000</v>
      </c>
      <c r="R13" s="98">
        <v>30000</v>
      </c>
      <c r="S13" s="98">
        <v>712611</v>
      </c>
      <c r="T13" s="98">
        <v>21.958247311496624</v>
      </c>
      <c r="U13" s="97" t="s">
        <v>13</v>
      </c>
    </row>
    <row r="14" spans="1:22" x14ac:dyDescent="0.35">
      <c r="A14" s="97" t="s">
        <v>26</v>
      </c>
      <c r="B14" s="98">
        <v>152.62</v>
      </c>
      <c r="C14" s="98">
        <v>12107</v>
      </c>
      <c r="D14" s="98">
        <v>79.3</v>
      </c>
      <c r="E14" s="98">
        <v>1717</v>
      </c>
      <c r="F14" s="99">
        <v>0.25848765432098764</v>
      </c>
      <c r="G14" s="98">
        <v>54</v>
      </c>
      <c r="H14" s="98">
        <v>72.8</v>
      </c>
      <c r="I14" s="98">
        <v>35.200000000000003</v>
      </c>
      <c r="J14" s="98">
        <v>53</v>
      </c>
      <c r="K14" s="98">
        <v>84.2</v>
      </c>
      <c r="L14" s="98">
        <v>97.6</v>
      </c>
      <c r="M14" s="97" t="s">
        <v>27</v>
      </c>
      <c r="N14" s="97" t="s">
        <v>14</v>
      </c>
      <c r="O14" s="98">
        <v>23700</v>
      </c>
      <c r="P14" s="98">
        <v>0</v>
      </c>
      <c r="Q14" s="98">
        <v>0</v>
      </c>
      <c r="R14" s="98">
        <v>0</v>
      </c>
      <c r="S14" s="98">
        <v>23700</v>
      </c>
      <c r="T14" s="98">
        <v>1.9575452217725282</v>
      </c>
      <c r="U14" s="97" t="s">
        <v>27</v>
      </c>
    </row>
    <row r="15" spans="1:22" x14ac:dyDescent="0.35">
      <c r="A15" s="97" t="s">
        <v>28</v>
      </c>
      <c r="B15" s="98">
        <v>60.68</v>
      </c>
      <c r="C15" s="98">
        <v>76738</v>
      </c>
      <c r="D15" s="98">
        <v>1264.5999999999999</v>
      </c>
      <c r="E15" s="98">
        <v>16549</v>
      </c>
      <c r="F15" s="99">
        <v>0.31457204839160469</v>
      </c>
      <c r="G15" s="98">
        <v>163</v>
      </c>
      <c r="H15" s="98">
        <v>79</v>
      </c>
      <c r="I15" s="98">
        <v>39.799999999999997</v>
      </c>
      <c r="J15" s="98">
        <v>54.5</v>
      </c>
      <c r="K15" s="98">
        <v>89.5</v>
      </c>
      <c r="L15" s="98">
        <v>99.3</v>
      </c>
      <c r="M15" s="97" t="s">
        <v>13</v>
      </c>
      <c r="N15" s="97" t="s">
        <v>14</v>
      </c>
      <c r="O15" s="98">
        <v>49000</v>
      </c>
      <c r="P15" s="98">
        <v>120000</v>
      </c>
      <c r="Q15" s="98">
        <v>9950</v>
      </c>
      <c r="R15" s="98">
        <v>0</v>
      </c>
      <c r="S15" s="98">
        <v>169000</v>
      </c>
      <c r="T15" s="98">
        <v>2.2022987307461754</v>
      </c>
      <c r="U15" s="97" t="s">
        <v>13</v>
      </c>
    </row>
    <row r="16" spans="1:22" x14ac:dyDescent="0.35">
      <c r="A16" s="97" t="s">
        <v>29</v>
      </c>
      <c r="B16" s="98">
        <v>26.37</v>
      </c>
      <c r="C16" s="98">
        <v>32419</v>
      </c>
      <c r="D16" s="98">
        <v>1229.4000000000001</v>
      </c>
      <c r="E16" s="98">
        <v>16595</v>
      </c>
      <c r="F16" s="99">
        <v>0.58577021901382598</v>
      </c>
      <c r="G16" s="98">
        <v>98</v>
      </c>
      <c r="H16" s="98">
        <v>82.1</v>
      </c>
      <c r="I16" s="98">
        <v>34.299999999999997</v>
      </c>
      <c r="J16" s="98">
        <v>55.6</v>
      </c>
      <c r="K16" s="98">
        <v>92.8</v>
      </c>
      <c r="L16" s="98">
        <v>98.6</v>
      </c>
      <c r="M16" s="97" t="s">
        <v>13</v>
      </c>
      <c r="N16" s="97" t="s">
        <v>14</v>
      </c>
      <c r="O16" s="98">
        <v>420000</v>
      </c>
      <c r="P16" s="98">
        <v>45000</v>
      </c>
      <c r="Q16" s="98">
        <v>2000</v>
      </c>
      <c r="R16" s="98">
        <v>2000</v>
      </c>
      <c r="S16" s="98">
        <v>467000</v>
      </c>
      <c r="T16" s="98">
        <v>14.405132792498227</v>
      </c>
      <c r="U16" s="97" t="s">
        <v>13</v>
      </c>
    </row>
    <row r="17" spans="1:21" x14ac:dyDescent="0.35">
      <c r="A17" s="97" t="s">
        <v>30</v>
      </c>
      <c r="B17" s="98">
        <v>52.6</v>
      </c>
      <c r="C17" s="98">
        <v>76790</v>
      </c>
      <c r="D17" s="98">
        <v>1459.9</v>
      </c>
      <c r="E17" s="98">
        <v>18085</v>
      </c>
      <c r="F17" s="99">
        <v>0.32747878326796698</v>
      </c>
      <c r="G17" s="98">
        <v>114</v>
      </c>
      <c r="H17" s="98">
        <v>63.5</v>
      </c>
      <c r="I17" s="98">
        <v>40.799999999999997</v>
      </c>
      <c r="J17" s="98">
        <v>61.5</v>
      </c>
      <c r="K17" s="98">
        <v>71</v>
      </c>
      <c r="L17" s="98">
        <v>96.9</v>
      </c>
      <c r="M17" s="97" t="s">
        <v>13</v>
      </c>
      <c r="N17" s="97" t="s">
        <v>14</v>
      </c>
      <c r="O17" s="98">
        <v>4099063</v>
      </c>
      <c r="P17" s="98">
        <v>0</v>
      </c>
      <c r="Q17" s="98">
        <v>31500</v>
      </c>
      <c r="R17" s="98">
        <v>55000</v>
      </c>
      <c r="S17" s="98">
        <v>4154063</v>
      </c>
      <c r="T17" s="98">
        <v>54.096405782002861</v>
      </c>
      <c r="U17" s="97" t="s">
        <v>13</v>
      </c>
    </row>
    <row r="18" spans="1:21" x14ac:dyDescent="0.35">
      <c r="A18" s="97" t="s">
        <v>31</v>
      </c>
      <c r="B18" s="98">
        <v>187.22</v>
      </c>
      <c r="C18" s="98">
        <v>988943</v>
      </c>
      <c r="D18" s="98">
        <v>5282.3</v>
      </c>
      <c r="E18" s="98">
        <v>334177</v>
      </c>
      <c r="F18" s="99">
        <v>0.71221063662987893</v>
      </c>
      <c r="G18" s="98">
        <v>21</v>
      </c>
      <c r="H18" s="98"/>
      <c r="I18" s="98"/>
      <c r="J18" s="98"/>
      <c r="K18" s="98"/>
      <c r="L18" s="98"/>
      <c r="M18" s="97" t="s">
        <v>32</v>
      </c>
      <c r="N18" s="97" t="s">
        <v>14</v>
      </c>
      <c r="O18" s="98">
        <v>81500000</v>
      </c>
      <c r="P18" s="98">
        <v>3000000</v>
      </c>
      <c r="Q18" s="98">
        <v>40000</v>
      </c>
      <c r="R18" s="98">
        <v>500000</v>
      </c>
      <c r="S18" s="98">
        <v>85000000</v>
      </c>
      <c r="T18" s="98">
        <v>85.95035305371492</v>
      </c>
      <c r="U18" s="97" t="s">
        <v>32</v>
      </c>
    </row>
    <row r="19" spans="1:21" x14ac:dyDescent="0.35">
      <c r="A19" s="97" t="s">
        <v>33</v>
      </c>
      <c r="B19" s="98">
        <v>523.92999999999995</v>
      </c>
      <c r="C19" s="98">
        <v>102519</v>
      </c>
      <c r="D19" s="98">
        <v>195.7</v>
      </c>
      <c r="E19" s="98">
        <v>25755</v>
      </c>
      <c r="F19" s="99">
        <v>0.5196922656356785</v>
      </c>
      <c r="G19" s="98">
        <v>217</v>
      </c>
      <c r="H19" s="98">
        <v>37.5</v>
      </c>
      <c r="I19" s="98">
        <v>43.2</v>
      </c>
      <c r="J19" s="98">
        <v>64.099999999999994</v>
      </c>
      <c r="K19" s="98">
        <v>55.8</v>
      </c>
      <c r="L19" s="98">
        <v>88</v>
      </c>
      <c r="M19" s="97" t="s">
        <v>34</v>
      </c>
      <c r="N19" s="97" t="s">
        <v>14</v>
      </c>
      <c r="O19" s="98">
        <v>6717970</v>
      </c>
      <c r="P19" s="98">
        <v>48000</v>
      </c>
      <c r="Q19" s="98">
        <v>4800</v>
      </c>
      <c r="R19" s="98">
        <v>0</v>
      </c>
      <c r="S19" s="98">
        <v>6765970</v>
      </c>
      <c r="T19" s="98">
        <v>65.997229781796548</v>
      </c>
      <c r="U19" s="97" t="s">
        <v>34</v>
      </c>
    </row>
    <row r="20" spans="1:21" x14ac:dyDescent="0.35">
      <c r="A20" s="97" t="s">
        <v>35</v>
      </c>
      <c r="B20" s="98">
        <v>94.79</v>
      </c>
      <c r="C20" s="98">
        <v>110633</v>
      </c>
      <c r="D20" s="98">
        <v>1167.0999999999999</v>
      </c>
      <c r="E20" s="98">
        <v>21044</v>
      </c>
      <c r="F20" s="99">
        <v>0.31106260161116489</v>
      </c>
      <c r="G20" s="98">
        <v>13</v>
      </c>
      <c r="H20" s="98">
        <v>73.8</v>
      </c>
      <c r="I20" s="98">
        <v>35.299999999999997</v>
      </c>
      <c r="J20" s="98">
        <v>53.4</v>
      </c>
      <c r="K20" s="98">
        <v>85.3</v>
      </c>
      <c r="L20" s="98">
        <v>97.5</v>
      </c>
      <c r="M20" s="97" t="s">
        <v>13</v>
      </c>
      <c r="N20" s="97" t="s">
        <v>14</v>
      </c>
      <c r="O20" s="98">
        <v>7481596</v>
      </c>
      <c r="P20" s="98">
        <v>500000</v>
      </c>
      <c r="Q20" s="98">
        <v>20800</v>
      </c>
      <c r="R20" s="98">
        <v>42500</v>
      </c>
      <c r="S20" s="98">
        <v>8024096</v>
      </c>
      <c r="T20" s="98">
        <v>72.528956098090077</v>
      </c>
      <c r="U20" s="97" t="s">
        <v>13</v>
      </c>
    </row>
    <row r="21" spans="1:21" x14ac:dyDescent="0.35">
      <c r="A21" s="97" t="s">
        <v>36</v>
      </c>
      <c r="B21" s="98">
        <v>8.68</v>
      </c>
      <c r="C21" s="98">
        <v>55912</v>
      </c>
      <c r="D21" s="98">
        <v>6441.5</v>
      </c>
      <c r="E21" s="98">
        <v>21001</v>
      </c>
      <c r="F21" s="99">
        <v>0.48193083040503054</v>
      </c>
      <c r="G21" s="98">
        <v>32</v>
      </c>
      <c r="H21" s="98">
        <v>58.1</v>
      </c>
      <c r="I21" s="98">
        <v>48.1</v>
      </c>
      <c r="J21" s="98">
        <v>57.2</v>
      </c>
      <c r="K21" s="98">
        <v>77.400000000000006</v>
      </c>
      <c r="L21" s="98">
        <v>92.8</v>
      </c>
      <c r="M21" s="97" t="s">
        <v>13</v>
      </c>
      <c r="N21" s="97" t="s">
        <v>14</v>
      </c>
      <c r="O21" s="98">
        <v>3345000</v>
      </c>
      <c r="P21" s="98">
        <v>13000</v>
      </c>
      <c r="Q21" s="98">
        <v>5200</v>
      </c>
      <c r="R21" s="98">
        <v>15000</v>
      </c>
      <c r="S21" s="98">
        <v>3373000</v>
      </c>
      <c r="T21" s="98">
        <v>60.32694233795965</v>
      </c>
      <c r="U21" s="97" t="s">
        <v>13</v>
      </c>
    </row>
    <row r="22" spans="1:21" x14ac:dyDescent="0.35">
      <c r="A22" s="97" t="s">
        <v>37</v>
      </c>
      <c r="B22" s="98">
        <v>19.27</v>
      </c>
      <c r="C22" s="98">
        <v>85426</v>
      </c>
      <c r="D22" s="98">
        <v>4433.1000000000004</v>
      </c>
      <c r="E22" s="98">
        <v>94108</v>
      </c>
      <c r="F22" s="99">
        <v>1.2333177296664717</v>
      </c>
      <c r="G22" s="98">
        <v>172</v>
      </c>
      <c r="H22" s="98"/>
      <c r="I22" s="98"/>
      <c r="J22" s="98"/>
      <c r="K22" s="98"/>
      <c r="L22" s="98"/>
      <c r="M22" s="97" t="s">
        <v>13</v>
      </c>
      <c r="N22" s="97" t="s">
        <v>14</v>
      </c>
      <c r="O22" s="98">
        <v>1232604</v>
      </c>
      <c r="P22" s="98">
        <v>76000</v>
      </c>
      <c r="Q22" s="98">
        <v>3420</v>
      </c>
      <c r="R22" s="98">
        <v>0</v>
      </c>
      <c r="S22" s="98">
        <v>1308604</v>
      </c>
      <c r="T22" s="98">
        <v>15.318568117434973</v>
      </c>
      <c r="U22" s="97" t="s">
        <v>13</v>
      </c>
    </row>
    <row r="23" spans="1:21" x14ac:dyDescent="0.35">
      <c r="A23" s="97" t="s">
        <v>38</v>
      </c>
      <c r="B23" s="98">
        <v>30.69</v>
      </c>
      <c r="C23" s="98">
        <v>48324</v>
      </c>
      <c r="D23" s="98">
        <v>1574.6</v>
      </c>
      <c r="E23" s="98">
        <v>5636</v>
      </c>
      <c r="F23" s="99">
        <v>0.21873967624710935</v>
      </c>
      <c r="G23" s="98">
        <v>4</v>
      </c>
      <c r="H23" s="98">
        <v>81.099999999999994</v>
      </c>
      <c r="I23" s="98">
        <v>46.3</v>
      </c>
      <c r="J23" s="98">
        <v>56.9</v>
      </c>
      <c r="K23" s="98">
        <v>91.4</v>
      </c>
      <c r="L23" s="98">
        <v>98.6</v>
      </c>
      <c r="M23" s="97" t="s">
        <v>13</v>
      </c>
      <c r="N23" s="97" t="s">
        <v>14</v>
      </c>
      <c r="O23" s="98">
        <v>4225267</v>
      </c>
      <c r="P23" s="98">
        <v>676180</v>
      </c>
      <c r="Q23" s="98">
        <v>10000</v>
      </c>
      <c r="R23" s="98">
        <v>0</v>
      </c>
      <c r="S23" s="98">
        <v>4901447</v>
      </c>
      <c r="T23" s="98">
        <v>101.42883453356511</v>
      </c>
      <c r="U23" s="97" t="s">
        <v>13</v>
      </c>
    </row>
    <row r="24" spans="1:21" x14ac:dyDescent="0.35">
      <c r="A24" s="97" t="s">
        <v>39</v>
      </c>
      <c r="B24" s="98">
        <v>57.61</v>
      </c>
      <c r="C24" s="98">
        <v>11817</v>
      </c>
      <c r="D24" s="98">
        <v>205.1</v>
      </c>
      <c r="E24" s="98">
        <v>1032</v>
      </c>
      <c r="F24" s="99">
        <v>0.20279015043280949</v>
      </c>
      <c r="G24" s="98">
        <v>50</v>
      </c>
      <c r="H24" s="98">
        <v>81.7</v>
      </c>
      <c r="I24" s="98">
        <v>38.200000000000003</v>
      </c>
      <c r="J24" s="98">
        <v>46.6</v>
      </c>
      <c r="K24" s="98">
        <v>93.8</v>
      </c>
      <c r="L24" s="98">
        <v>99.6</v>
      </c>
      <c r="M24" s="97" t="s">
        <v>13</v>
      </c>
      <c r="N24" s="97" t="s">
        <v>14</v>
      </c>
      <c r="O24" s="98">
        <v>653942</v>
      </c>
      <c r="P24" s="98">
        <v>8400</v>
      </c>
      <c r="Q24" s="98">
        <v>8400</v>
      </c>
      <c r="R24" s="98">
        <v>5600</v>
      </c>
      <c r="S24" s="98">
        <v>667942</v>
      </c>
      <c r="T24" s="98">
        <v>56.523821612930526</v>
      </c>
      <c r="U24" s="97" t="s">
        <v>13</v>
      </c>
    </row>
    <row r="25" spans="1:21" x14ac:dyDescent="0.35">
      <c r="A25" s="97" t="s">
        <v>40</v>
      </c>
      <c r="B25" s="98">
        <v>2014.83</v>
      </c>
      <c r="C25" s="98">
        <v>65770</v>
      </c>
      <c r="D25" s="98">
        <v>32.6</v>
      </c>
      <c r="E25" s="98">
        <v>3276</v>
      </c>
      <c r="F25" s="99">
        <v>0.3121960144540839</v>
      </c>
      <c r="G25" s="98">
        <v>89</v>
      </c>
      <c r="H25" s="98"/>
      <c r="I25" s="98"/>
      <c r="J25" s="98"/>
      <c r="K25" s="98"/>
      <c r="L25" s="98"/>
      <c r="M25" s="97" t="s">
        <v>41</v>
      </c>
      <c r="N25" s="97" t="s">
        <v>14</v>
      </c>
      <c r="O25" s="98">
        <v>3299461</v>
      </c>
      <c r="P25" s="98">
        <v>30000</v>
      </c>
      <c r="Q25" s="98">
        <v>6000</v>
      </c>
      <c r="R25" s="98">
        <v>0</v>
      </c>
      <c r="S25" s="98">
        <v>3329461</v>
      </c>
      <c r="T25" s="98">
        <v>50.622791546297705</v>
      </c>
      <c r="U25" s="97" t="s">
        <v>41</v>
      </c>
    </row>
    <row r="26" spans="1:21" x14ac:dyDescent="0.35">
      <c r="A26" s="97" t="s">
        <v>42</v>
      </c>
      <c r="B26" s="98">
        <v>327.56</v>
      </c>
      <c r="C26" s="98">
        <v>52529</v>
      </c>
      <c r="D26" s="98">
        <v>160.4</v>
      </c>
      <c r="E26" s="98">
        <v>15475</v>
      </c>
      <c r="F26" s="99">
        <v>0.51781170483460559</v>
      </c>
      <c r="G26" s="98">
        <v>147</v>
      </c>
      <c r="H26" s="98">
        <v>45</v>
      </c>
      <c r="I26" s="98">
        <v>42.1</v>
      </c>
      <c r="J26" s="98">
        <v>60.8</v>
      </c>
      <c r="K26" s="98">
        <v>56.1</v>
      </c>
      <c r="L26" s="98">
        <v>82.9</v>
      </c>
      <c r="M26" s="97" t="s">
        <v>13</v>
      </c>
      <c r="N26" s="97" t="s">
        <v>14</v>
      </c>
      <c r="O26" s="98">
        <v>4689130</v>
      </c>
      <c r="P26" s="98">
        <v>0</v>
      </c>
      <c r="Q26" s="98">
        <v>0</v>
      </c>
      <c r="R26" s="98">
        <v>0</v>
      </c>
      <c r="S26" s="98">
        <v>4689130</v>
      </c>
      <c r="T26" s="98">
        <v>89.267452264463444</v>
      </c>
      <c r="U26" s="97" t="s">
        <v>13</v>
      </c>
    </row>
    <row r="27" spans="1:21" x14ac:dyDescent="0.35">
      <c r="A27" s="97" t="s">
        <v>43</v>
      </c>
      <c r="B27" s="98">
        <v>356.99</v>
      </c>
      <c r="C27" s="98">
        <v>30311</v>
      </c>
      <c r="D27" s="98">
        <v>84.9</v>
      </c>
      <c r="E27" s="98">
        <v>1782</v>
      </c>
      <c r="F27" s="99">
        <v>0.2226142529041707</v>
      </c>
      <c r="G27" s="98">
        <v>20</v>
      </c>
      <c r="H27" s="98">
        <v>46.6</v>
      </c>
      <c r="I27" s="98">
        <v>36.1</v>
      </c>
      <c r="J27" s="98">
        <v>43.5</v>
      </c>
      <c r="K27" s="98">
        <v>60.7</v>
      </c>
      <c r="L27" s="98">
        <v>93.5</v>
      </c>
      <c r="M27" s="97" t="s">
        <v>13</v>
      </c>
      <c r="N27" s="97" t="s">
        <v>14</v>
      </c>
      <c r="O27" s="98">
        <v>1269660</v>
      </c>
      <c r="P27" s="98">
        <v>45000</v>
      </c>
      <c r="Q27" s="98">
        <v>5000</v>
      </c>
      <c r="R27" s="98">
        <v>20000</v>
      </c>
      <c r="S27" s="98">
        <v>1334660</v>
      </c>
      <c r="T27" s="98">
        <v>44.032199531523212</v>
      </c>
      <c r="U27" s="97" t="s">
        <v>13</v>
      </c>
    </row>
    <row r="28" spans="1:21" x14ac:dyDescent="0.35">
      <c r="A28" s="97" t="s">
        <v>44</v>
      </c>
      <c r="B28" s="98">
        <v>143.38</v>
      </c>
      <c r="C28" s="98">
        <v>22974</v>
      </c>
      <c r="D28" s="98">
        <v>160.19999999999999</v>
      </c>
      <c r="E28" s="98">
        <v>2612</v>
      </c>
      <c r="F28" s="99">
        <v>0.26299143421919613</v>
      </c>
      <c r="G28" s="98">
        <v>168</v>
      </c>
      <c r="H28" s="98">
        <v>50.2</v>
      </c>
      <c r="I28" s="98">
        <v>45.8</v>
      </c>
      <c r="J28" s="98">
        <v>51</v>
      </c>
      <c r="K28" s="98">
        <v>65.3</v>
      </c>
      <c r="L28" s="98">
        <v>96.1</v>
      </c>
      <c r="M28" s="97" t="s">
        <v>13</v>
      </c>
      <c r="N28" s="97" t="s">
        <v>45</v>
      </c>
      <c r="O28" s="98">
        <v>323030</v>
      </c>
      <c r="P28" s="98">
        <v>0</v>
      </c>
      <c r="Q28" s="98">
        <v>0</v>
      </c>
      <c r="R28" s="98">
        <v>0</v>
      </c>
      <c r="S28" s="98">
        <v>323030</v>
      </c>
      <c r="T28" s="98">
        <v>14.06067728736833</v>
      </c>
      <c r="U28" s="97" t="s">
        <v>13</v>
      </c>
    </row>
    <row r="29" spans="1:21" x14ac:dyDescent="0.35">
      <c r="A29" s="97" t="s">
        <v>46</v>
      </c>
      <c r="B29" s="98">
        <v>220.18</v>
      </c>
      <c r="C29" s="98">
        <v>9572</v>
      </c>
      <c r="D29" s="98">
        <v>43.5</v>
      </c>
      <c r="E29" s="98">
        <v>1109</v>
      </c>
      <c r="F29" s="99">
        <v>0.27646753246753247</v>
      </c>
      <c r="G29" s="98">
        <v>208</v>
      </c>
      <c r="H29" s="98"/>
      <c r="I29" s="98"/>
      <c r="J29" s="98"/>
      <c r="K29" s="98"/>
      <c r="L29" s="98"/>
      <c r="M29" s="97" t="s">
        <v>27</v>
      </c>
      <c r="N29" s="97" t="s">
        <v>45</v>
      </c>
      <c r="O29" s="98">
        <v>193258</v>
      </c>
      <c r="P29" s="98">
        <v>4760</v>
      </c>
      <c r="Q29" s="98">
        <v>238</v>
      </c>
      <c r="R29" s="98">
        <v>0</v>
      </c>
      <c r="S29" s="98">
        <v>198018</v>
      </c>
      <c r="T29" s="98">
        <v>20.68721270371918</v>
      </c>
      <c r="U29" s="97" t="s">
        <v>27</v>
      </c>
    </row>
    <row r="30" spans="1:21" x14ac:dyDescent="0.35">
      <c r="A30" s="97" t="s">
        <v>47</v>
      </c>
      <c r="B30" s="98">
        <v>282.13</v>
      </c>
      <c r="C30" s="98">
        <v>20714</v>
      </c>
      <c r="D30" s="98">
        <v>73.400000000000006</v>
      </c>
      <c r="E30" s="98">
        <v>2102</v>
      </c>
      <c r="F30" s="99">
        <v>0.21050017384393782</v>
      </c>
      <c r="G30" s="98">
        <v>70</v>
      </c>
      <c r="H30" s="98">
        <v>66.7</v>
      </c>
      <c r="I30" s="98">
        <v>48.9</v>
      </c>
      <c r="J30" s="98">
        <v>60.5</v>
      </c>
      <c r="K30" s="98">
        <v>75.3</v>
      </c>
      <c r="L30" s="98">
        <v>97.2</v>
      </c>
      <c r="M30" s="97" t="s">
        <v>27</v>
      </c>
      <c r="N30" s="97" t="s">
        <v>45</v>
      </c>
      <c r="O30" s="98">
        <v>246320</v>
      </c>
      <c r="P30" s="98">
        <v>20940</v>
      </c>
      <c r="Q30" s="98">
        <v>4188</v>
      </c>
      <c r="R30" s="98">
        <v>0</v>
      </c>
      <c r="S30" s="98">
        <v>267260</v>
      </c>
      <c r="T30" s="98">
        <v>12.902384860480835</v>
      </c>
      <c r="U30" s="97" t="s">
        <v>27</v>
      </c>
    </row>
    <row r="31" spans="1:21" x14ac:dyDescent="0.35">
      <c r="A31" s="97" t="s">
        <v>48</v>
      </c>
      <c r="B31" s="98">
        <v>1166.72</v>
      </c>
      <c r="C31" s="98">
        <v>14343</v>
      </c>
      <c r="D31" s="98">
        <v>12.3</v>
      </c>
      <c r="E31" s="98">
        <v>2012</v>
      </c>
      <c r="F31" s="99">
        <v>0.31620553359683795</v>
      </c>
      <c r="G31" s="98">
        <v>75</v>
      </c>
      <c r="H31" s="98">
        <v>66.900000000000006</v>
      </c>
      <c r="I31" s="98">
        <v>27.2</v>
      </c>
      <c r="J31" s="98">
        <v>47.2</v>
      </c>
      <c r="K31" s="98">
        <v>78.5</v>
      </c>
      <c r="L31" s="98">
        <v>98.1</v>
      </c>
      <c r="M31" s="97" t="s">
        <v>27</v>
      </c>
      <c r="N31" s="97" t="s">
        <v>45</v>
      </c>
      <c r="O31" s="98">
        <v>260000</v>
      </c>
      <c r="P31" s="98">
        <v>2000</v>
      </c>
      <c r="Q31" s="98">
        <v>3500</v>
      </c>
      <c r="R31" s="98">
        <v>0</v>
      </c>
      <c r="S31" s="98">
        <v>262000</v>
      </c>
      <c r="T31" s="98">
        <v>18.266750331172002</v>
      </c>
      <c r="U31" s="97" t="s">
        <v>27</v>
      </c>
    </row>
    <row r="32" spans="1:21" x14ac:dyDescent="0.35">
      <c r="A32" s="97" t="s">
        <v>49</v>
      </c>
      <c r="B32" s="98">
        <v>1539.9</v>
      </c>
      <c r="C32" s="98">
        <v>21193</v>
      </c>
      <c r="D32" s="98">
        <v>13.8</v>
      </c>
      <c r="E32" s="98">
        <v>1902</v>
      </c>
      <c r="F32" s="99">
        <v>0.30500794169858919</v>
      </c>
      <c r="G32" s="98">
        <v>140</v>
      </c>
      <c r="H32" s="98">
        <v>57.7</v>
      </c>
      <c r="I32" s="98">
        <v>27.4</v>
      </c>
      <c r="J32" s="98">
        <v>35.5</v>
      </c>
      <c r="K32" s="98">
        <v>56.3</v>
      </c>
      <c r="L32" s="98">
        <v>96.1</v>
      </c>
      <c r="M32" s="97" t="s">
        <v>27</v>
      </c>
      <c r="N32" s="97" t="s">
        <v>45</v>
      </c>
      <c r="O32" s="98">
        <v>60400</v>
      </c>
      <c r="P32" s="98">
        <v>9100</v>
      </c>
      <c r="Q32" s="98">
        <v>650</v>
      </c>
      <c r="R32" s="98">
        <v>0</v>
      </c>
      <c r="S32" s="98">
        <v>69500</v>
      </c>
      <c r="T32" s="98">
        <v>3.2793847024961074</v>
      </c>
      <c r="U32" s="97" t="s">
        <v>27</v>
      </c>
    </row>
    <row r="33" spans="1:21" x14ac:dyDescent="0.35">
      <c r="A33" s="97" t="s">
        <v>50</v>
      </c>
      <c r="B33" s="98">
        <v>2182.09</v>
      </c>
      <c r="C33" s="98">
        <v>245329</v>
      </c>
      <c r="D33" s="98">
        <v>112.4</v>
      </c>
      <c r="E33" s="98">
        <v>24415</v>
      </c>
      <c r="F33" s="99">
        <v>0.44686957958205997</v>
      </c>
      <c r="G33" s="98">
        <v>14</v>
      </c>
      <c r="H33" s="98">
        <v>61</v>
      </c>
      <c r="I33" s="98">
        <v>38.1</v>
      </c>
      <c r="J33" s="98">
        <v>50.3</v>
      </c>
      <c r="K33" s="98">
        <v>72.8</v>
      </c>
      <c r="L33" s="98">
        <v>94.9</v>
      </c>
      <c r="M33" s="97" t="s">
        <v>34</v>
      </c>
      <c r="N33" s="97" t="s">
        <v>45</v>
      </c>
      <c r="O33" s="98">
        <v>8670000</v>
      </c>
      <c r="P33" s="98">
        <v>373120</v>
      </c>
      <c r="Q33" s="98">
        <v>31800</v>
      </c>
      <c r="R33" s="98">
        <v>1908000</v>
      </c>
      <c r="S33" s="98">
        <v>10951120</v>
      </c>
      <c r="T33" s="98">
        <v>44.63850584317386</v>
      </c>
      <c r="U33" s="97" t="s">
        <v>34</v>
      </c>
    </row>
    <row r="34" spans="1:21" x14ac:dyDescent="0.35">
      <c r="A34" s="97" t="s">
        <v>51</v>
      </c>
      <c r="B34" s="98">
        <v>1178.1600000000001</v>
      </c>
      <c r="C34" s="98">
        <v>48292</v>
      </c>
      <c r="D34" s="98">
        <v>41</v>
      </c>
      <c r="E34" s="98">
        <v>5246</v>
      </c>
      <c r="F34" s="99">
        <v>0.36553251964554423</v>
      </c>
      <c r="G34" s="98">
        <v>133</v>
      </c>
      <c r="H34" s="98">
        <v>59.7</v>
      </c>
      <c r="I34" s="98">
        <v>29.5</v>
      </c>
      <c r="J34" s="98">
        <v>46.4</v>
      </c>
      <c r="K34" s="98">
        <v>75.8</v>
      </c>
      <c r="L34" s="98">
        <v>97.3</v>
      </c>
      <c r="M34" s="97" t="s">
        <v>27</v>
      </c>
      <c r="N34" s="97" t="s">
        <v>45</v>
      </c>
      <c r="O34" s="98">
        <v>1773911</v>
      </c>
      <c r="P34" s="98">
        <v>5058</v>
      </c>
      <c r="Q34" s="98">
        <v>3720</v>
      </c>
      <c r="R34" s="98">
        <v>0</v>
      </c>
      <c r="S34" s="98">
        <v>1778969</v>
      </c>
      <c r="T34" s="98">
        <v>36.837757806676052</v>
      </c>
      <c r="U34" s="97" t="s">
        <v>27</v>
      </c>
    </row>
    <row r="35" spans="1:21" x14ac:dyDescent="0.35">
      <c r="A35" s="97" t="s">
        <v>52</v>
      </c>
      <c r="B35" s="98">
        <v>1475.17</v>
      </c>
      <c r="C35" s="98">
        <v>22172</v>
      </c>
      <c r="D35" s="98">
        <v>15</v>
      </c>
      <c r="E35" s="98">
        <v>2445</v>
      </c>
      <c r="F35" s="99">
        <v>0.38506981740064444</v>
      </c>
      <c r="G35" s="98">
        <v>96</v>
      </c>
      <c r="H35" s="98">
        <v>61</v>
      </c>
      <c r="I35" s="98">
        <v>33.9</v>
      </c>
      <c r="J35" s="98">
        <v>40.5</v>
      </c>
      <c r="K35" s="98">
        <v>74.400000000000006</v>
      </c>
      <c r="L35" s="98">
        <v>98.5</v>
      </c>
      <c r="M35" s="97" t="s">
        <v>53</v>
      </c>
      <c r="N35" s="97" t="s">
        <v>45</v>
      </c>
      <c r="O35" s="98">
        <v>1300000</v>
      </c>
      <c r="P35" s="98">
        <v>104000</v>
      </c>
      <c r="Q35" s="98">
        <v>2500</v>
      </c>
      <c r="R35" s="98">
        <v>0</v>
      </c>
      <c r="S35" s="98">
        <v>1404000</v>
      </c>
      <c r="T35" s="98">
        <v>63.323110229117809</v>
      </c>
      <c r="U35" s="97" t="s">
        <v>53</v>
      </c>
    </row>
    <row r="36" spans="1:21" x14ac:dyDescent="0.35">
      <c r="A36" s="97" t="s">
        <v>54</v>
      </c>
      <c r="B36" s="98">
        <v>370.33</v>
      </c>
      <c r="C36" s="98">
        <v>8856</v>
      </c>
      <c r="D36" s="98">
        <v>23.9</v>
      </c>
      <c r="E36" s="98">
        <v>924</v>
      </c>
      <c r="F36" s="99">
        <v>0.31221467542589915</v>
      </c>
      <c r="G36" s="98">
        <v>242</v>
      </c>
      <c r="H36" s="98">
        <v>61.7</v>
      </c>
      <c r="I36" s="98">
        <v>31.5</v>
      </c>
      <c r="J36" s="98">
        <v>51.8</v>
      </c>
      <c r="K36" s="98">
        <v>74.8</v>
      </c>
      <c r="L36" s="98">
        <v>96.2</v>
      </c>
      <c r="M36" s="97" t="s">
        <v>55</v>
      </c>
      <c r="N36" s="97" t="s">
        <v>56</v>
      </c>
      <c r="O36" s="98">
        <v>334480</v>
      </c>
      <c r="P36" s="98">
        <v>0</v>
      </c>
      <c r="Q36" s="98">
        <v>0</v>
      </c>
      <c r="R36" s="98">
        <v>0</v>
      </c>
      <c r="S36" s="98">
        <v>334480</v>
      </c>
      <c r="T36" s="98">
        <v>37.768744354110211</v>
      </c>
      <c r="U36" s="97" t="s">
        <v>55</v>
      </c>
    </row>
    <row r="37" spans="1:21" x14ac:dyDescent="0.35">
      <c r="A37" s="97" t="s">
        <v>57</v>
      </c>
      <c r="B37" s="98">
        <v>460.86</v>
      </c>
      <c r="C37" s="98">
        <v>11520</v>
      </c>
      <c r="D37" s="98">
        <v>25</v>
      </c>
      <c r="E37" s="98">
        <v>1057</v>
      </c>
      <c r="F37" s="99">
        <v>0.23544609025146401</v>
      </c>
      <c r="G37" s="98">
        <v>116</v>
      </c>
      <c r="H37" s="98">
        <v>75</v>
      </c>
      <c r="I37" s="98">
        <v>30.8</v>
      </c>
      <c r="J37" s="98">
        <v>52.8</v>
      </c>
      <c r="K37" s="98">
        <v>80.2</v>
      </c>
      <c r="L37" s="98">
        <v>97.7</v>
      </c>
      <c r="M37" s="97" t="s">
        <v>27</v>
      </c>
      <c r="N37" s="97" t="s">
        <v>56</v>
      </c>
      <c r="O37" s="98">
        <v>30000</v>
      </c>
      <c r="P37" s="98">
        <v>0</v>
      </c>
      <c r="Q37" s="98">
        <v>0</v>
      </c>
      <c r="R37" s="98">
        <v>0</v>
      </c>
      <c r="S37" s="98">
        <v>30000</v>
      </c>
      <c r="T37" s="98">
        <v>2.6041666666666665</v>
      </c>
      <c r="U37" s="97" t="s">
        <v>27</v>
      </c>
    </row>
    <row r="38" spans="1:21" x14ac:dyDescent="0.35">
      <c r="A38" s="97" t="s">
        <v>58</v>
      </c>
      <c r="B38" s="98">
        <v>1418.06</v>
      </c>
      <c r="C38" s="98">
        <v>58200</v>
      </c>
      <c r="D38" s="98">
        <v>41</v>
      </c>
      <c r="E38" s="98">
        <v>5414</v>
      </c>
      <c r="F38" s="99">
        <v>0.39237517450578241</v>
      </c>
      <c r="G38" s="98">
        <v>166</v>
      </c>
      <c r="H38" s="98">
        <v>65.599999999999994</v>
      </c>
      <c r="I38" s="98">
        <v>38.1</v>
      </c>
      <c r="J38" s="98">
        <v>63.7</v>
      </c>
      <c r="K38" s="98">
        <v>73.400000000000006</v>
      </c>
      <c r="L38" s="98">
        <v>96</v>
      </c>
      <c r="M38" s="97" t="s">
        <v>41</v>
      </c>
      <c r="N38" s="97" t="s">
        <v>56</v>
      </c>
      <c r="O38" s="98">
        <v>1458700</v>
      </c>
      <c r="P38" s="98">
        <v>80000</v>
      </c>
      <c r="Q38" s="98">
        <v>20000</v>
      </c>
      <c r="R38" s="98">
        <v>70000</v>
      </c>
      <c r="S38" s="98">
        <v>1608700</v>
      </c>
      <c r="T38" s="98">
        <v>27.640893470790378</v>
      </c>
      <c r="U38" s="97" t="s">
        <v>41</v>
      </c>
    </row>
    <row r="39" spans="1:21" x14ac:dyDescent="0.35">
      <c r="A39" s="97" t="s">
        <v>59</v>
      </c>
      <c r="B39" s="98">
        <v>34.96</v>
      </c>
      <c r="C39" s="98">
        <v>12106</v>
      </c>
      <c r="D39" s="98">
        <v>346.3</v>
      </c>
      <c r="E39" s="98">
        <v>2429</v>
      </c>
      <c r="F39" s="99">
        <v>0.42669204037729602</v>
      </c>
      <c r="G39" s="98">
        <v>85</v>
      </c>
      <c r="H39" s="98"/>
      <c r="I39" s="98"/>
      <c r="J39" s="98"/>
      <c r="K39" s="98"/>
      <c r="L39" s="98"/>
      <c r="M39" s="97" t="s">
        <v>55</v>
      </c>
      <c r="N39" s="97" t="s">
        <v>56</v>
      </c>
      <c r="O39" s="98">
        <v>42750</v>
      </c>
      <c r="P39" s="98">
        <v>0</v>
      </c>
      <c r="Q39" s="98">
        <v>0</v>
      </c>
      <c r="R39" s="98">
        <v>0</v>
      </c>
      <c r="S39" s="98">
        <v>42750</v>
      </c>
      <c r="T39" s="98">
        <v>3.531306790021477</v>
      </c>
      <c r="U39" s="97" t="s">
        <v>55</v>
      </c>
    </row>
    <row r="40" spans="1:21" x14ac:dyDescent="0.35">
      <c r="A40" s="97" t="s">
        <v>60</v>
      </c>
      <c r="B40" s="98">
        <v>717.83</v>
      </c>
      <c r="C40" s="98">
        <v>15668</v>
      </c>
      <c r="D40" s="98">
        <v>21.8</v>
      </c>
      <c r="E40" s="98">
        <v>1732</v>
      </c>
      <c r="F40" s="99">
        <v>0.30875576036866359</v>
      </c>
      <c r="G40" s="98">
        <v>29</v>
      </c>
      <c r="H40" s="98">
        <v>56.1</v>
      </c>
      <c r="I40" s="98">
        <v>39.799999999999997</v>
      </c>
      <c r="J40" s="98">
        <v>53.5</v>
      </c>
      <c r="K40" s="98">
        <v>68.8</v>
      </c>
      <c r="L40" s="98">
        <v>96.2</v>
      </c>
      <c r="M40" s="97" t="s">
        <v>55</v>
      </c>
      <c r="N40" s="97" t="s">
        <v>56</v>
      </c>
      <c r="O40" s="98">
        <v>5859119</v>
      </c>
      <c r="P40" s="98">
        <v>93732</v>
      </c>
      <c r="Q40" s="98">
        <v>19350</v>
      </c>
      <c r="R40" s="98">
        <v>0</v>
      </c>
      <c r="S40" s="98">
        <v>5952851</v>
      </c>
      <c r="T40" s="98">
        <v>379.93687771253508</v>
      </c>
      <c r="U40" s="97" t="s">
        <v>55</v>
      </c>
    </row>
    <row r="41" spans="1:21" x14ac:dyDescent="0.35">
      <c r="A41" s="97" t="s">
        <v>61</v>
      </c>
      <c r="B41" s="98">
        <v>1019.49</v>
      </c>
      <c r="C41" s="98">
        <v>34324</v>
      </c>
      <c r="D41" s="98">
        <v>33.700000000000003</v>
      </c>
      <c r="E41" s="98">
        <v>3426</v>
      </c>
      <c r="F41" s="99">
        <v>0.40018494971679575</v>
      </c>
      <c r="G41" s="98">
        <v>22</v>
      </c>
      <c r="H41" s="98">
        <v>53.4</v>
      </c>
      <c r="I41" s="98">
        <v>37.299999999999997</v>
      </c>
      <c r="J41" s="98">
        <v>50.4</v>
      </c>
      <c r="K41" s="98">
        <v>73</v>
      </c>
      <c r="L41" s="98">
        <v>93.5</v>
      </c>
      <c r="M41" s="97" t="s">
        <v>41</v>
      </c>
      <c r="N41" s="97" t="s">
        <v>56</v>
      </c>
      <c r="O41" s="98">
        <v>1670000</v>
      </c>
      <c r="P41" s="98">
        <v>0</v>
      </c>
      <c r="Q41" s="98">
        <v>5000</v>
      </c>
      <c r="R41" s="98">
        <v>15000</v>
      </c>
      <c r="S41" s="98">
        <v>1685000</v>
      </c>
      <c r="T41" s="98">
        <v>49.091015033212912</v>
      </c>
      <c r="U41" s="97" t="s">
        <v>41</v>
      </c>
    </row>
    <row r="42" spans="1:21" x14ac:dyDescent="0.35">
      <c r="A42" s="97" t="s">
        <v>62</v>
      </c>
      <c r="B42" s="98">
        <v>1098.99</v>
      </c>
      <c r="C42" s="98">
        <v>107468</v>
      </c>
      <c r="D42" s="98">
        <v>97.8</v>
      </c>
      <c r="E42" s="98">
        <v>8441</v>
      </c>
      <c r="F42" s="99">
        <v>0.43037306102781742</v>
      </c>
      <c r="G42" s="98">
        <v>2</v>
      </c>
      <c r="H42" s="98">
        <v>50.3</v>
      </c>
      <c r="I42" s="98">
        <v>48</v>
      </c>
      <c r="J42" s="98">
        <v>65.2</v>
      </c>
      <c r="K42" s="98">
        <v>55.8</v>
      </c>
      <c r="L42" s="98">
        <v>89.9</v>
      </c>
      <c r="M42" s="97" t="s">
        <v>34</v>
      </c>
      <c r="N42" s="97" t="s">
        <v>56</v>
      </c>
      <c r="O42" s="98">
        <v>8456801</v>
      </c>
      <c r="P42" s="98">
        <v>173200</v>
      </c>
      <c r="Q42" s="98">
        <v>40000</v>
      </c>
      <c r="R42" s="98">
        <v>281053</v>
      </c>
      <c r="S42" s="98">
        <v>8911054</v>
      </c>
      <c r="T42" s="98">
        <v>82.918208210816246</v>
      </c>
      <c r="U42" s="97" t="s">
        <v>34</v>
      </c>
    </row>
    <row r="43" spans="1:21" x14ac:dyDescent="0.35">
      <c r="A43" s="97" t="s">
        <v>63</v>
      </c>
      <c r="B43" s="98">
        <v>739</v>
      </c>
      <c r="C43" s="98">
        <v>38917</v>
      </c>
      <c r="D43" s="98">
        <v>52.7</v>
      </c>
      <c r="E43" s="98">
        <v>2881</v>
      </c>
      <c r="F43" s="99">
        <v>0.28619633494263613</v>
      </c>
      <c r="G43" s="98">
        <v>15</v>
      </c>
      <c r="H43" s="98">
        <v>56</v>
      </c>
      <c r="I43" s="98">
        <v>46.4</v>
      </c>
      <c r="J43" s="98">
        <v>63.4</v>
      </c>
      <c r="K43" s="98">
        <v>66.3</v>
      </c>
      <c r="L43" s="98">
        <v>96.5</v>
      </c>
      <c r="M43" s="97" t="s">
        <v>27</v>
      </c>
      <c r="N43" s="97" t="s">
        <v>56</v>
      </c>
      <c r="O43" s="98">
        <v>1732000</v>
      </c>
      <c r="P43" s="98">
        <v>50000</v>
      </c>
      <c r="Q43" s="98">
        <v>12000</v>
      </c>
      <c r="R43" s="98">
        <v>2000</v>
      </c>
      <c r="S43" s="98">
        <v>1784000</v>
      </c>
      <c r="T43" s="98">
        <v>45.841149112213174</v>
      </c>
      <c r="U43" s="97" t="s">
        <v>27</v>
      </c>
    </row>
    <row r="44" spans="1:21" x14ac:dyDescent="0.35">
      <c r="A44" s="97" t="s">
        <v>64</v>
      </c>
      <c r="B44" s="98">
        <v>209.07</v>
      </c>
      <c r="C44" s="98">
        <v>14885</v>
      </c>
      <c r="D44" s="98">
        <v>71.2</v>
      </c>
      <c r="E44" s="98">
        <v>1350</v>
      </c>
      <c r="F44" s="99">
        <v>0.2722222222222222</v>
      </c>
      <c r="G44" s="98">
        <v>169</v>
      </c>
      <c r="H44" s="98">
        <v>78.400000000000006</v>
      </c>
      <c r="I44" s="98">
        <v>35.6</v>
      </c>
      <c r="J44" s="98">
        <v>68.400000000000006</v>
      </c>
      <c r="K44" s="98">
        <v>86.3</v>
      </c>
      <c r="L44" s="98">
        <v>99.1</v>
      </c>
      <c r="M44" s="97" t="s">
        <v>27</v>
      </c>
      <c r="N44" s="97" t="s">
        <v>56</v>
      </c>
      <c r="O44" s="98">
        <v>469536</v>
      </c>
      <c r="P44" s="98">
        <v>57959</v>
      </c>
      <c r="Q44" s="98">
        <v>30000</v>
      </c>
      <c r="R44" s="98">
        <v>0</v>
      </c>
      <c r="S44" s="98">
        <v>527495</v>
      </c>
      <c r="T44" s="98">
        <v>35.43802485723883</v>
      </c>
      <c r="U44" s="97" t="s">
        <v>27</v>
      </c>
    </row>
    <row r="45" spans="1:21" x14ac:dyDescent="0.35">
      <c r="A45" s="97" t="s">
        <v>65</v>
      </c>
      <c r="B45" s="98">
        <v>433.82</v>
      </c>
      <c r="C45" s="98">
        <v>5279</v>
      </c>
      <c r="D45" s="98">
        <v>12.2</v>
      </c>
      <c r="E45" s="98">
        <v>453</v>
      </c>
      <c r="F45" s="99">
        <v>0.26894865525672373</v>
      </c>
      <c r="G45" s="98">
        <v>252</v>
      </c>
      <c r="H45" s="98"/>
      <c r="I45" s="98"/>
      <c r="J45" s="98"/>
      <c r="K45" s="98"/>
      <c r="L45" s="98"/>
      <c r="M45" s="97" t="s">
        <v>55</v>
      </c>
      <c r="N45" s="97" t="s">
        <v>66</v>
      </c>
      <c r="O45" s="98">
        <v>512500</v>
      </c>
      <c r="P45" s="98">
        <v>52000</v>
      </c>
      <c r="Q45" s="98">
        <v>4000</v>
      </c>
      <c r="R45" s="98">
        <v>0</v>
      </c>
      <c r="S45" s="98">
        <v>564500</v>
      </c>
      <c r="T45" s="98">
        <v>106.93313127486266</v>
      </c>
      <c r="U45" s="97" t="s">
        <v>55</v>
      </c>
    </row>
    <row r="46" spans="1:21" x14ac:dyDescent="0.35">
      <c r="A46" s="97" t="s">
        <v>67</v>
      </c>
      <c r="B46" s="98">
        <v>675.32</v>
      </c>
      <c r="C46" s="98">
        <v>3637</v>
      </c>
      <c r="D46" s="98">
        <v>5.4</v>
      </c>
      <c r="E46" s="98">
        <v>255</v>
      </c>
      <c r="F46" s="99">
        <v>0.23947868585392343</v>
      </c>
      <c r="G46" s="98">
        <v>277</v>
      </c>
      <c r="H46" s="98"/>
      <c r="I46" s="98"/>
      <c r="J46" s="98"/>
      <c r="K46" s="98"/>
      <c r="L46" s="98"/>
      <c r="M46" s="97" t="s">
        <v>55</v>
      </c>
      <c r="N46" s="97" t="s">
        <v>66</v>
      </c>
      <c r="O46" s="98">
        <v>91000</v>
      </c>
      <c r="P46" s="98">
        <v>450</v>
      </c>
      <c r="Q46" s="98">
        <v>450</v>
      </c>
      <c r="R46" s="98">
        <v>0</v>
      </c>
      <c r="S46" s="98">
        <v>91450</v>
      </c>
      <c r="T46" s="98">
        <v>25.144349738795711</v>
      </c>
      <c r="U46" s="97" t="s">
        <v>55</v>
      </c>
    </row>
    <row r="47" spans="1:21" x14ac:dyDescent="0.35">
      <c r="A47" s="97" t="s">
        <v>68</v>
      </c>
      <c r="B47" s="98">
        <v>1129.3399999999999</v>
      </c>
      <c r="C47" s="98">
        <v>9992</v>
      </c>
      <c r="D47" s="98">
        <v>8.8000000000000007</v>
      </c>
      <c r="E47" s="98">
        <v>732</v>
      </c>
      <c r="F47" s="99">
        <v>0.2987683750496623</v>
      </c>
      <c r="G47" s="98">
        <v>153</v>
      </c>
      <c r="H47" s="98">
        <v>67.900000000000006</v>
      </c>
      <c r="I47" s="98">
        <v>31.7</v>
      </c>
      <c r="J47" s="98">
        <v>47.6</v>
      </c>
      <c r="K47" s="98">
        <v>80.8</v>
      </c>
      <c r="L47" s="98">
        <v>99</v>
      </c>
      <c r="M47" s="97" t="s">
        <v>27</v>
      </c>
      <c r="N47" s="97" t="s">
        <v>66</v>
      </c>
      <c r="O47" s="98">
        <v>57200</v>
      </c>
      <c r="P47" s="98">
        <v>0</v>
      </c>
      <c r="Q47" s="98">
        <v>3130</v>
      </c>
      <c r="R47" s="98">
        <v>1000</v>
      </c>
      <c r="S47" s="98">
        <v>58200</v>
      </c>
      <c r="T47" s="98">
        <v>5.8246597277822261</v>
      </c>
      <c r="U47" s="97" t="s">
        <v>27</v>
      </c>
    </row>
    <row r="48" spans="1:21" x14ac:dyDescent="0.35">
      <c r="A48" s="97" t="s">
        <v>69</v>
      </c>
      <c r="B48" s="98">
        <v>525.71</v>
      </c>
      <c r="C48" s="98">
        <v>5523</v>
      </c>
      <c r="D48" s="98">
        <v>10.5</v>
      </c>
      <c r="E48" s="98">
        <v>664</v>
      </c>
      <c r="F48" s="99">
        <v>0.29647144416151328</v>
      </c>
      <c r="G48" s="98">
        <v>218</v>
      </c>
      <c r="H48" s="98">
        <v>78.400000000000006</v>
      </c>
      <c r="I48" s="98">
        <v>37.299999999999997</v>
      </c>
      <c r="J48" s="98">
        <v>48.9</v>
      </c>
      <c r="K48" s="98">
        <v>75.5</v>
      </c>
      <c r="L48" s="98">
        <v>97.2</v>
      </c>
      <c r="M48" s="97" t="s">
        <v>55</v>
      </c>
      <c r="N48" s="97" t="s">
        <v>66</v>
      </c>
      <c r="O48" s="98">
        <v>150000</v>
      </c>
      <c r="P48" s="98">
        <v>10000</v>
      </c>
      <c r="Q48" s="98">
        <v>2000</v>
      </c>
      <c r="R48" s="98">
        <v>10000</v>
      </c>
      <c r="S48" s="98">
        <v>170000</v>
      </c>
      <c r="T48" s="98">
        <v>30.780372985696179</v>
      </c>
      <c r="U48" s="97" t="s">
        <v>55</v>
      </c>
    </row>
    <row r="49" spans="1:21" x14ac:dyDescent="0.35">
      <c r="A49" s="97" t="s">
        <v>70</v>
      </c>
      <c r="B49" s="98">
        <v>686.43</v>
      </c>
      <c r="C49" s="98">
        <v>11460</v>
      </c>
      <c r="D49" s="98">
        <v>16.7</v>
      </c>
      <c r="E49" s="98">
        <v>841</v>
      </c>
      <c r="F49" s="99">
        <v>0.25942986268034068</v>
      </c>
      <c r="G49" s="98">
        <v>103</v>
      </c>
      <c r="H49" s="98">
        <v>69.599999999999994</v>
      </c>
      <c r="I49" s="98">
        <v>32.9</v>
      </c>
      <c r="J49" s="98">
        <v>63.6</v>
      </c>
      <c r="K49" s="98">
        <v>85.8</v>
      </c>
      <c r="L49" s="98">
        <v>98.5</v>
      </c>
      <c r="M49" s="97" t="s">
        <v>27</v>
      </c>
      <c r="N49" s="97" t="s">
        <v>66</v>
      </c>
      <c r="O49" s="98">
        <v>172083</v>
      </c>
      <c r="P49" s="98">
        <v>11472</v>
      </c>
      <c r="Q49" s="98">
        <v>3000</v>
      </c>
      <c r="R49" s="98">
        <v>0</v>
      </c>
      <c r="S49" s="98">
        <v>183555</v>
      </c>
      <c r="T49" s="98">
        <v>16.017015706806284</v>
      </c>
      <c r="U49" s="97" t="s">
        <v>27</v>
      </c>
    </row>
    <row r="50" spans="1:21" x14ac:dyDescent="0.35">
      <c r="A50" s="97" t="s">
        <v>71</v>
      </c>
      <c r="B50" s="98">
        <v>1055.2</v>
      </c>
      <c r="C50" s="98">
        <v>21694</v>
      </c>
      <c r="D50" s="98">
        <v>20.6</v>
      </c>
      <c r="E50" s="98">
        <v>3207</v>
      </c>
      <c r="F50" s="99">
        <v>0.43665251335433503</v>
      </c>
      <c r="G50" s="98">
        <v>87</v>
      </c>
      <c r="H50" s="98"/>
      <c r="I50" s="98"/>
      <c r="J50" s="98"/>
      <c r="K50" s="98"/>
      <c r="L50" s="98"/>
      <c r="M50" s="97" t="s">
        <v>53</v>
      </c>
      <c r="N50" s="97" t="s">
        <v>66</v>
      </c>
      <c r="O50" s="98">
        <v>615788</v>
      </c>
      <c r="P50" s="98">
        <v>64168</v>
      </c>
      <c r="Q50" s="98">
        <v>3000</v>
      </c>
      <c r="R50" s="98">
        <v>0</v>
      </c>
      <c r="S50" s="98">
        <v>679956</v>
      </c>
      <c r="T50" s="98">
        <v>31.343044159675486</v>
      </c>
      <c r="U50" s="97" t="s">
        <v>53</v>
      </c>
    </row>
    <row r="51" spans="1:21" x14ac:dyDescent="0.35">
      <c r="A51" s="97" t="s">
        <v>72</v>
      </c>
      <c r="B51" s="98">
        <v>733.55</v>
      </c>
      <c r="C51" s="98">
        <v>7541</v>
      </c>
      <c r="D51" s="98">
        <v>10.3</v>
      </c>
      <c r="E51" s="98">
        <v>548</v>
      </c>
      <c r="F51" s="99">
        <v>0.28243774574049801</v>
      </c>
      <c r="G51" s="98">
        <v>276</v>
      </c>
      <c r="H51" s="98"/>
      <c r="I51" s="98"/>
      <c r="J51" s="98"/>
      <c r="K51" s="98"/>
      <c r="L51" s="98"/>
      <c r="M51" s="97" t="s">
        <v>27</v>
      </c>
      <c r="N51" s="97" t="s">
        <v>66</v>
      </c>
      <c r="O51" s="98">
        <v>78400</v>
      </c>
      <c r="P51" s="98">
        <v>0</v>
      </c>
      <c r="Q51" s="98">
        <v>500</v>
      </c>
      <c r="R51" s="98">
        <v>0</v>
      </c>
      <c r="S51" s="98">
        <v>78400</v>
      </c>
      <c r="T51" s="98">
        <v>10.396499138045352</v>
      </c>
      <c r="U51" s="97" t="s">
        <v>27</v>
      </c>
    </row>
    <row r="52" spans="1:21" x14ac:dyDescent="0.35">
      <c r="A52" s="97" t="s">
        <v>73</v>
      </c>
      <c r="B52" s="98">
        <v>1427.3</v>
      </c>
      <c r="C52" s="98">
        <v>167404</v>
      </c>
      <c r="D52" s="98">
        <v>117.3</v>
      </c>
      <c r="E52" s="98">
        <v>22417</v>
      </c>
      <c r="F52" s="99">
        <v>0.52981586699705407</v>
      </c>
      <c r="G52" s="98">
        <v>35</v>
      </c>
      <c r="H52" s="98">
        <v>62.8</v>
      </c>
      <c r="I52" s="98">
        <v>46.6</v>
      </c>
      <c r="J52" s="98">
        <v>56.2</v>
      </c>
      <c r="K52" s="98">
        <v>71.099999999999994</v>
      </c>
      <c r="L52" s="98">
        <v>95</v>
      </c>
      <c r="M52" s="97" t="s">
        <v>34</v>
      </c>
      <c r="N52" s="97" t="s">
        <v>66</v>
      </c>
      <c r="O52" s="98">
        <v>470176</v>
      </c>
      <c r="P52" s="98">
        <v>578212</v>
      </c>
      <c r="Q52" s="98">
        <v>40000</v>
      </c>
      <c r="R52" s="98">
        <v>100000</v>
      </c>
      <c r="S52" s="98">
        <v>1148388</v>
      </c>
      <c r="T52" s="98">
        <v>6.8599794509091776</v>
      </c>
      <c r="U52" s="97" t="s">
        <v>34</v>
      </c>
    </row>
    <row r="53" spans="1:21" x14ac:dyDescent="0.35">
      <c r="A53" s="97" t="s">
        <v>74</v>
      </c>
      <c r="B53" s="98">
        <v>1494.44</v>
      </c>
      <c r="C53" s="98">
        <v>145163</v>
      </c>
      <c r="D53" s="98">
        <v>97.1</v>
      </c>
      <c r="E53" s="98">
        <v>14417</v>
      </c>
      <c r="F53" s="99">
        <v>0.46035005512679161</v>
      </c>
      <c r="G53" s="98">
        <v>144</v>
      </c>
      <c r="H53" s="98"/>
      <c r="I53" s="98"/>
      <c r="J53" s="98"/>
      <c r="K53" s="98"/>
      <c r="L53" s="98"/>
      <c r="M53" s="97" t="s">
        <v>34</v>
      </c>
      <c r="N53" s="97" t="s">
        <v>66</v>
      </c>
      <c r="O53" s="98">
        <v>2071381</v>
      </c>
      <c r="P53" s="98">
        <v>517845</v>
      </c>
      <c r="Q53" s="98">
        <v>40000</v>
      </c>
      <c r="R53" s="98">
        <v>50000</v>
      </c>
      <c r="S53" s="98">
        <v>2639226</v>
      </c>
      <c r="T53" s="98">
        <v>18.181120533469272</v>
      </c>
      <c r="U53" s="97" t="s">
        <v>34</v>
      </c>
    </row>
    <row r="54" spans="1:21" x14ac:dyDescent="0.35">
      <c r="A54" s="97" t="s">
        <v>75</v>
      </c>
      <c r="B54" s="98">
        <v>673.24</v>
      </c>
      <c r="C54" s="98">
        <v>14867</v>
      </c>
      <c r="D54" s="98">
        <v>22.1</v>
      </c>
      <c r="E54" s="98">
        <v>1717</v>
      </c>
      <c r="F54" s="99">
        <v>0.261089389240933</v>
      </c>
      <c r="G54" s="98">
        <v>157</v>
      </c>
      <c r="H54" s="98"/>
      <c r="I54" s="98"/>
      <c r="J54" s="98"/>
      <c r="K54" s="98"/>
      <c r="L54" s="98"/>
      <c r="M54" s="97" t="s">
        <v>27</v>
      </c>
      <c r="N54" s="97" t="s">
        <v>66</v>
      </c>
      <c r="O54" s="98">
        <v>88200</v>
      </c>
      <c r="P54" s="98">
        <v>12500</v>
      </c>
      <c r="Q54" s="98">
        <v>2200</v>
      </c>
      <c r="R54" s="98">
        <v>0</v>
      </c>
      <c r="S54" s="98">
        <v>100700</v>
      </c>
      <c r="T54" s="98">
        <v>6.7733907311495258</v>
      </c>
      <c r="U54" s="97" t="s">
        <v>27</v>
      </c>
    </row>
    <row r="55" spans="1:21" x14ac:dyDescent="0.35">
      <c r="A55" s="97" t="s">
        <v>76</v>
      </c>
      <c r="B55" s="98">
        <v>982.72</v>
      </c>
      <c r="C55" s="98">
        <v>43728</v>
      </c>
      <c r="D55" s="98">
        <v>44.5</v>
      </c>
      <c r="E55" s="98">
        <v>2957</v>
      </c>
      <c r="F55" s="99">
        <v>0.33465971459934141</v>
      </c>
      <c r="G55" s="98">
        <v>253</v>
      </c>
      <c r="H55" s="98">
        <v>54.4</v>
      </c>
      <c r="I55" s="98">
        <v>52.4</v>
      </c>
      <c r="J55" s="98">
        <v>64.5</v>
      </c>
      <c r="K55" s="98">
        <v>66.5</v>
      </c>
      <c r="L55" s="98">
        <v>94.3</v>
      </c>
      <c r="M55" s="97" t="s">
        <v>53</v>
      </c>
      <c r="N55" s="97" t="s">
        <v>66</v>
      </c>
      <c r="O55" s="98">
        <v>3515950</v>
      </c>
      <c r="P55" s="98">
        <v>40280</v>
      </c>
      <c r="Q55" s="98">
        <v>11000</v>
      </c>
      <c r="R55" s="98">
        <v>0</v>
      </c>
      <c r="S55" s="98">
        <v>3556230</v>
      </c>
      <c r="T55" s="98">
        <v>81.326152579582882</v>
      </c>
      <c r="U55" s="97" t="s">
        <v>53</v>
      </c>
    </row>
    <row r="56" spans="1:21" x14ac:dyDescent="0.35">
      <c r="A56" s="97" t="s">
        <v>77</v>
      </c>
      <c r="B56" s="98">
        <v>191.55</v>
      </c>
      <c r="C56" s="98">
        <v>7434</v>
      </c>
      <c r="D56" s="98">
        <v>38.799999999999997</v>
      </c>
      <c r="E56" s="98">
        <v>1228</v>
      </c>
      <c r="F56" s="99">
        <v>0.34848282315198503</v>
      </c>
      <c r="G56" s="98">
        <v>286</v>
      </c>
      <c r="H56" s="98"/>
      <c r="I56" s="98"/>
      <c r="J56" s="98"/>
      <c r="K56" s="98"/>
      <c r="L56" s="98"/>
      <c r="M56" s="97" t="s">
        <v>55</v>
      </c>
      <c r="N56" s="97" t="s">
        <v>66</v>
      </c>
      <c r="O56" s="98">
        <v>432670</v>
      </c>
      <c r="P56" s="98">
        <v>2500</v>
      </c>
      <c r="Q56" s="98">
        <v>1500</v>
      </c>
      <c r="R56" s="98">
        <v>0</v>
      </c>
      <c r="S56" s="98">
        <v>435170</v>
      </c>
      <c r="T56" s="98">
        <v>58.537799300511168</v>
      </c>
      <c r="U56" s="97" t="s">
        <v>55</v>
      </c>
    </row>
    <row r="57" spans="1:21" x14ac:dyDescent="0.35">
      <c r="A57" s="97" t="s">
        <v>78</v>
      </c>
      <c r="B57" s="98">
        <v>546.85</v>
      </c>
      <c r="C57" s="98">
        <v>28576</v>
      </c>
      <c r="D57" s="98">
        <v>52.3</v>
      </c>
      <c r="E57" s="98">
        <v>5664</v>
      </c>
      <c r="F57" s="99">
        <v>0.44852657089670189</v>
      </c>
      <c r="G57" s="98">
        <v>260</v>
      </c>
      <c r="H57" s="98">
        <v>62.7</v>
      </c>
      <c r="I57" s="98">
        <v>39.5</v>
      </c>
      <c r="J57" s="98">
        <v>70.5</v>
      </c>
      <c r="K57" s="98">
        <v>75.099999999999994</v>
      </c>
      <c r="L57" s="98">
        <v>96</v>
      </c>
      <c r="M57" s="97" t="s">
        <v>27</v>
      </c>
      <c r="N57" s="97" t="s">
        <v>66</v>
      </c>
      <c r="O57" s="98">
        <v>1503825</v>
      </c>
      <c r="P57" s="98">
        <v>118125</v>
      </c>
      <c r="Q57" s="98">
        <v>3150</v>
      </c>
      <c r="R57" s="98">
        <v>0</v>
      </c>
      <c r="S57" s="98">
        <v>1621950</v>
      </c>
      <c r="T57" s="98">
        <v>56.759168533034718</v>
      </c>
      <c r="U57" s="97" t="s">
        <v>27</v>
      </c>
    </row>
    <row r="58" spans="1:21" x14ac:dyDescent="0.35">
      <c r="A58" s="97" t="s">
        <v>79</v>
      </c>
      <c r="B58" s="98">
        <v>517.66999999999996</v>
      </c>
      <c r="C58" s="98">
        <v>6852</v>
      </c>
      <c r="D58" s="98">
        <v>13.2</v>
      </c>
      <c r="E58" s="98">
        <v>881</v>
      </c>
      <c r="F58" s="99">
        <v>0.30905627198124269</v>
      </c>
      <c r="G58" s="98">
        <v>215</v>
      </c>
      <c r="H58" s="98">
        <v>53.7</v>
      </c>
      <c r="I58" s="98">
        <v>38.9</v>
      </c>
      <c r="J58" s="98">
        <v>61.6</v>
      </c>
      <c r="K58" s="98">
        <v>64.3</v>
      </c>
      <c r="L58" s="98">
        <v>97</v>
      </c>
      <c r="M58" s="97" t="s">
        <v>27</v>
      </c>
      <c r="N58" s="97" t="s">
        <v>80</v>
      </c>
      <c r="O58" s="98">
        <v>34827</v>
      </c>
      <c r="P58" s="98">
        <v>0</v>
      </c>
      <c r="Q58" s="98">
        <v>626</v>
      </c>
      <c r="R58" s="98">
        <v>0</v>
      </c>
      <c r="S58" s="98">
        <v>34827</v>
      </c>
      <c r="T58" s="98">
        <v>5.082749562171629</v>
      </c>
      <c r="U58" s="97" t="s">
        <v>27</v>
      </c>
    </row>
    <row r="59" spans="1:21" x14ac:dyDescent="0.35">
      <c r="A59" s="97" t="s">
        <v>81</v>
      </c>
      <c r="B59" s="98">
        <v>420.48</v>
      </c>
      <c r="C59" s="98">
        <v>9246</v>
      </c>
      <c r="D59" s="98">
        <v>22</v>
      </c>
      <c r="E59" s="98">
        <v>3011</v>
      </c>
      <c r="F59" s="99">
        <v>0.65819029455393097</v>
      </c>
      <c r="G59" s="98">
        <v>184</v>
      </c>
      <c r="H59" s="98">
        <v>62.7</v>
      </c>
      <c r="I59" s="98">
        <v>42</v>
      </c>
      <c r="J59" s="98">
        <v>60.1</v>
      </c>
      <c r="K59" s="98">
        <v>77.900000000000006</v>
      </c>
      <c r="L59" s="98">
        <v>94.6</v>
      </c>
      <c r="M59" s="97" t="s">
        <v>55</v>
      </c>
      <c r="N59" s="97" t="s">
        <v>80</v>
      </c>
      <c r="O59" s="98">
        <v>10000</v>
      </c>
      <c r="P59" s="98">
        <v>0</v>
      </c>
      <c r="Q59" s="98">
        <v>0</v>
      </c>
      <c r="R59" s="98">
        <v>8900</v>
      </c>
      <c r="S59" s="98">
        <v>18900</v>
      </c>
      <c r="T59" s="98">
        <v>2.0441271901362752</v>
      </c>
      <c r="U59" s="97" t="s">
        <v>55</v>
      </c>
    </row>
    <row r="60" spans="1:21" x14ac:dyDescent="0.35">
      <c r="A60" s="97" t="s">
        <v>82</v>
      </c>
      <c r="B60" s="98">
        <v>200.09</v>
      </c>
      <c r="C60" s="98">
        <v>7577</v>
      </c>
      <c r="D60" s="98">
        <v>37.9</v>
      </c>
      <c r="E60" s="98">
        <v>1018</v>
      </c>
      <c r="F60" s="99">
        <v>0.31107275624004249</v>
      </c>
      <c r="G60" s="98">
        <v>180</v>
      </c>
      <c r="H60" s="98">
        <v>66.900000000000006</v>
      </c>
      <c r="I60" s="98">
        <v>40.5</v>
      </c>
      <c r="J60" s="98">
        <v>38.1</v>
      </c>
      <c r="K60" s="98">
        <v>60.1</v>
      </c>
      <c r="L60" s="98">
        <v>98.3</v>
      </c>
      <c r="M60" s="97" t="s">
        <v>27</v>
      </c>
      <c r="N60" s="97" t="s">
        <v>80</v>
      </c>
      <c r="O60" s="98">
        <v>54013</v>
      </c>
      <c r="P60" s="98">
        <v>26000</v>
      </c>
      <c r="Q60" s="98">
        <v>6000</v>
      </c>
      <c r="R60" s="98">
        <v>0</v>
      </c>
      <c r="S60" s="98">
        <v>80013</v>
      </c>
      <c r="T60" s="98">
        <v>10.559984162597335</v>
      </c>
      <c r="U60" s="97" t="s">
        <v>27</v>
      </c>
    </row>
    <row r="61" spans="1:21" x14ac:dyDescent="0.35">
      <c r="A61" s="97" t="s">
        <v>83</v>
      </c>
      <c r="B61" s="98">
        <v>328.4</v>
      </c>
      <c r="C61" s="98">
        <v>13275</v>
      </c>
      <c r="D61" s="98">
        <v>40.4</v>
      </c>
      <c r="E61" s="98">
        <v>1784</v>
      </c>
      <c r="F61" s="99">
        <v>0.29212370505789154</v>
      </c>
      <c r="G61" s="98">
        <v>43</v>
      </c>
      <c r="H61" s="98"/>
      <c r="I61" s="98"/>
      <c r="J61" s="98"/>
      <c r="K61" s="98"/>
      <c r="L61" s="98"/>
      <c r="M61" s="97" t="s">
        <v>27</v>
      </c>
      <c r="N61" s="97" t="s">
        <v>80</v>
      </c>
      <c r="O61" s="98">
        <v>380000</v>
      </c>
      <c r="P61" s="98">
        <v>15000</v>
      </c>
      <c r="Q61" s="98">
        <v>15000</v>
      </c>
      <c r="R61" s="98">
        <v>0</v>
      </c>
      <c r="S61" s="98">
        <v>395000</v>
      </c>
      <c r="T61" s="98">
        <v>29.75517890772128</v>
      </c>
      <c r="U61" s="97" t="s">
        <v>27</v>
      </c>
    </row>
    <row r="62" spans="1:21" x14ac:dyDescent="0.35">
      <c r="A62" s="97" t="s">
        <v>84</v>
      </c>
      <c r="B62" s="98">
        <v>1136.9100000000001</v>
      </c>
      <c r="C62" s="98">
        <v>29014</v>
      </c>
      <c r="D62" s="98">
        <v>25.5</v>
      </c>
      <c r="E62" s="98">
        <v>3976</v>
      </c>
      <c r="F62" s="99">
        <v>0.48295512363895388</v>
      </c>
      <c r="G62" s="98">
        <v>37</v>
      </c>
      <c r="H62" s="98">
        <v>54</v>
      </c>
      <c r="I62" s="98">
        <v>49.6</v>
      </c>
      <c r="J62" s="98">
        <v>60.9</v>
      </c>
      <c r="K62" s="98">
        <v>79</v>
      </c>
      <c r="L62" s="98">
        <v>91.7</v>
      </c>
      <c r="M62" s="97" t="s">
        <v>85</v>
      </c>
      <c r="N62" s="97" t="s">
        <v>80</v>
      </c>
      <c r="O62" s="98">
        <v>817300</v>
      </c>
      <c r="P62" s="98">
        <v>16000</v>
      </c>
      <c r="Q62" s="98">
        <v>6000</v>
      </c>
      <c r="R62" s="98">
        <v>8000</v>
      </c>
      <c r="S62" s="98">
        <v>841300</v>
      </c>
      <c r="T62" s="98">
        <v>28.99634659130075</v>
      </c>
      <c r="U62" s="97" t="s">
        <v>85</v>
      </c>
    </row>
    <row r="63" spans="1:21" x14ac:dyDescent="0.35">
      <c r="A63" s="97" t="s">
        <v>86</v>
      </c>
      <c r="B63" s="98">
        <v>824.81</v>
      </c>
      <c r="C63" s="98">
        <v>14811</v>
      </c>
      <c r="D63" s="98">
        <v>18</v>
      </c>
      <c r="E63" s="98">
        <v>1544</v>
      </c>
      <c r="F63" s="99">
        <v>0.37013599030564159</v>
      </c>
      <c r="G63" s="98">
        <v>42</v>
      </c>
      <c r="H63" s="98">
        <v>67.3</v>
      </c>
      <c r="I63" s="98">
        <v>48.3</v>
      </c>
      <c r="J63" s="98">
        <v>65.2</v>
      </c>
      <c r="K63" s="98">
        <v>83</v>
      </c>
      <c r="L63" s="98">
        <v>97.9</v>
      </c>
      <c r="M63" s="97" t="s">
        <v>27</v>
      </c>
      <c r="N63" s="97" t="s">
        <v>80</v>
      </c>
      <c r="O63" s="98">
        <v>1323000</v>
      </c>
      <c r="P63" s="98">
        <v>35000</v>
      </c>
      <c r="Q63" s="98">
        <v>38400</v>
      </c>
      <c r="R63" s="98">
        <v>20000</v>
      </c>
      <c r="S63" s="98">
        <v>1378000</v>
      </c>
      <c r="T63" s="98">
        <v>93.038957531564378</v>
      </c>
      <c r="U63" s="97" t="s">
        <v>27</v>
      </c>
    </row>
    <row r="64" spans="1:21" x14ac:dyDescent="0.35">
      <c r="A64" s="97" t="s">
        <v>87</v>
      </c>
      <c r="B64" s="98">
        <v>1479.85</v>
      </c>
      <c r="C64" s="98">
        <v>146161</v>
      </c>
      <c r="D64" s="98">
        <v>98.8</v>
      </c>
      <c r="E64" s="98">
        <v>15721</v>
      </c>
      <c r="F64" s="99">
        <v>0.5304863762283446</v>
      </c>
      <c r="G64" s="98">
        <v>33</v>
      </c>
      <c r="H64" s="98">
        <v>56.7</v>
      </c>
      <c r="I64" s="98">
        <v>48.7</v>
      </c>
      <c r="J64" s="98">
        <v>63.7</v>
      </c>
      <c r="K64" s="98">
        <v>78.099999999999994</v>
      </c>
      <c r="L64" s="98">
        <v>96.5</v>
      </c>
      <c r="M64" s="97" t="s">
        <v>34</v>
      </c>
      <c r="N64" s="97" t="s">
        <v>80</v>
      </c>
      <c r="O64" s="98">
        <v>3542000</v>
      </c>
      <c r="P64" s="98">
        <v>322000</v>
      </c>
      <c r="Q64" s="98">
        <v>2700</v>
      </c>
      <c r="R64" s="98">
        <v>0</v>
      </c>
      <c r="S64" s="98">
        <v>3864000</v>
      </c>
      <c r="T64" s="98">
        <v>26.436600734806138</v>
      </c>
      <c r="U64" s="97" t="s">
        <v>34</v>
      </c>
    </row>
    <row r="65" spans="1:21" x14ac:dyDescent="0.35">
      <c r="A65" s="97" t="s">
        <v>88</v>
      </c>
      <c r="B65" s="98">
        <v>930.05</v>
      </c>
      <c r="C65" s="98">
        <v>31648</v>
      </c>
      <c r="D65" s="98">
        <v>34</v>
      </c>
      <c r="E65" s="98">
        <v>3705</v>
      </c>
      <c r="F65" s="99">
        <v>0.38148009015777612</v>
      </c>
      <c r="G65" s="98">
        <v>171</v>
      </c>
      <c r="H65" s="98"/>
      <c r="I65" s="98"/>
      <c r="J65" s="98"/>
      <c r="K65" s="98"/>
      <c r="L65" s="98"/>
      <c r="M65" s="97" t="s">
        <v>53</v>
      </c>
      <c r="N65" s="97" t="s">
        <v>80</v>
      </c>
      <c r="O65" s="98">
        <v>93500</v>
      </c>
      <c r="P65" s="98">
        <v>22150</v>
      </c>
      <c r="Q65" s="98">
        <v>6970</v>
      </c>
      <c r="R65" s="98">
        <v>0</v>
      </c>
      <c r="S65" s="98">
        <v>115650</v>
      </c>
      <c r="T65" s="98">
        <v>3.6542593528816987</v>
      </c>
      <c r="U65" s="97" t="s">
        <v>53</v>
      </c>
    </row>
    <row r="66" spans="1:21" x14ac:dyDescent="0.35">
      <c r="A66" s="97" t="s">
        <v>89</v>
      </c>
      <c r="B66" s="98">
        <v>1216</v>
      </c>
      <c r="C66" s="98">
        <v>34601</v>
      </c>
      <c r="D66" s="98">
        <v>28.5</v>
      </c>
      <c r="E66" s="98">
        <v>4103</v>
      </c>
      <c r="F66" s="99">
        <v>0.48071601521964719</v>
      </c>
      <c r="G66" s="98">
        <v>236</v>
      </c>
      <c r="H66" s="98">
        <v>69.400000000000006</v>
      </c>
      <c r="I66" s="98">
        <v>43.2</v>
      </c>
      <c r="J66" s="98">
        <v>67.599999999999994</v>
      </c>
      <c r="K66" s="98">
        <v>75.8</v>
      </c>
      <c r="L66" s="98">
        <v>97.1</v>
      </c>
      <c r="M66" s="97" t="s">
        <v>41</v>
      </c>
      <c r="N66" s="97" t="s">
        <v>80</v>
      </c>
      <c r="O66" s="98">
        <v>501420</v>
      </c>
      <c r="P66" s="98">
        <v>50440</v>
      </c>
      <c r="Q66" s="98">
        <v>5000</v>
      </c>
      <c r="R66" s="98">
        <v>0</v>
      </c>
      <c r="S66" s="98">
        <v>551860</v>
      </c>
      <c r="T66" s="98">
        <v>15.949250021675674</v>
      </c>
      <c r="U66" s="97" t="s">
        <v>41</v>
      </c>
    </row>
    <row r="67" spans="1:21" x14ac:dyDescent="0.35">
      <c r="A67" s="97" t="s">
        <v>90</v>
      </c>
      <c r="B67" s="98">
        <v>678.91</v>
      </c>
      <c r="C67" s="98">
        <v>11668</v>
      </c>
      <c r="D67" s="98">
        <v>17.2</v>
      </c>
      <c r="E67" s="98">
        <v>1180</v>
      </c>
      <c r="F67" s="99">
        <v>0.36250106193186643</v>
      </c>
      <c r="G67" s="98">
        <v>77</v>
      </c>
      <c r="H67" s="98">
        <v>62.8</v>
      </c>
      <c r="I67" s="98">
        <v>38</v>
      </c>
      <c r="J67" s="98">
        <v>55.5</v>
      </c>
      <c r="K67" s="98">
        <v>80.8</v>
      </c>
      <c r="L67" s="98">
        <v>98.8</v>
      </c>
      <c r="M67" s="97" t="s">
        <v>55</v>
      </c>
      <c r="N67" s="97" t="s">
        <v>80</v>
      </c>
      <c r="O67" s="98">
        <v>50000</v>
      </c>
      <c r="P67" s="98">
        <v>0</v>
      </c>
      <c r="Q67" s="98">
        <v>0</v>
      </c>
      <c r="R67" s="98">
        <v>0</v>
      </c>
      <c r="S67" s="98">
        <v>50000</v>
      </c>
      <c r="T67" s="98">
        <v>4.2852245457661979</v>
      </c>
      <c r="U67" s="97" t="s">
        <v>55</v>
      </c>
    </row>
    <row r="68" spans="1:21" x14ac:dyDescent="0.35">
      <c r="A68" s="97" t="s">
        <v>91</v>
      </c>
      <c r="B68" s="98">
        <v>1500.16</v>
      </c>
      <c r="C68" s="98">
        <v>27498</v>
      </c>
      <c r="D68" s="98">
        <v>18.3</v>
      </c>
      <c r="E68" s="98">
        <v>2386</v>
      </c>
      <c r="F68" s="99">
        <v>0.4210602392223467</v>
      </c>
      <c r="G68" s="98">
        <v>194</v>
      </c>
      <c r="H68" s="98">
        <v>59.6</v>
      </c>
      <c r="I68" s="98">
        <v>24.1</v>
      </c>
      <c r="J68" s="98">
        <v>52.7</v>
      </c>
      <c r="K68" s="98">
        <v>70.2</v>
      </c>
      <c r="L68" s="98">
        <v>95.8</v>
      </c>
      <c r="M68" s="97" t="s">
        <v>85</v>
      </c>
      <c r="N68" s="97" t="s">
        <v>80</v>
      </c>
      <c r="O68" s="98">
        <v>554023</v>
      </c>
      <c r="P68" s="98">
        <v>50000</v>
      </c>
      <c r="Q68" s="98">
        <v>3000</v>
      </c>
      <c r="R68" s="98">
        <v>1000</v>
      </c>
      <c r="S68" s="98">
        <v>605023</v>
      </c>
      <c r="T68" s="98">
        <v>22.002436540839334</v>
      </c>
      <c r="U68" s="97" t="s">
        <v>85</v>
      </c>
    </row>
    <row r="69" spans="1:21" x14ac:dyDescent="0.35">
      <c r="A69" s="97" t="s">
        <v>92</v>
      </c>
      <c r="B69" s="98">
        <v>799.29</v>
      </c>
      <c r="C69" s="98">
        <v>17750</v>
      </c>
      <c r="D69" s="98">
        <v>22.2</v>
      </c>
      <c r="E69" s="98">
        <v>3910</v>
      </c>
      <c r="F69" s="99">
        <v>0.50851159144361069</v>
      </c>
      <c r="G69" s="98">
        <v>182</v>
      </c>
      <c r="H69" s="98">
        <v>58.1</v>
      </c>
      <c r="I69" s="98">
        <v>40</v>
      </c>
      <c r="J69" s="98">
        <v>49.1</v>
      </c>
      <c r="K69" s="98">
        <v>75.3</v>
      </c>
      <c r="L69" s="98">
        <v>97.5</v>
      </c>
      <c r="M69" s="97" t="s">
        <v>55</v>
      </c>
      <c r="N69" s="97" t="s">
        <v>80</v>
      </c>
      <c r="O69" s="98">
        <v>144000</v>
      </c>
      <c r="P69" s="98">
        <v>55000</v>
      </c>
      <c r="Q69" s="98">
        <v>4400</v>
      </c>
      <c r="R69" s="98">
        <v>5000</v>
      </c>
      <c r="S69" s="98">
        <v>204000</v>
      </c>
      <c r="T69" s="98">
        <v>11.492957746478874</v>
      </c>
      <c r="U69" s="97" t="s">
        <v>55</v>
      </c>
    </row>
    <row r="70" spans="1:21" x14ac:dyDescent="0.35">
      <c r="A70" s="97" t="s">
        <v>93</v>
      </c>
      <c r="B70" s="98">
        <v>402.52</v>
      </c>
      <c r="C70" s="98">
        <v>18755</v>
      </c>
      <c r="D70" s="98">
        <v>46.6</v>
      </c>
      <c r="E70" s="98">
        <v>2069</v>
      </c>
      <c r="F70" s="99">
        <v>0.43480110614762818</v>
      </c>
      <c r="G70" s="98">
        <v>83</v>
      </c>
      <c r="H70" s="98">
        <v>64.099999999999994</v>
      </c>
      <c r="I70" s="98">
        <v>36.9</v>
      </c>
      <c r="J70" s="98">
        <v>59.9</v>
      </c>
      <c r="K70" s="98">
        <v>58.7</v>
      </c>
      <c r="L70" s="98">
        <v>97.1</v>
      </c>
      <c r="M70" s="97" t="s">
        <v>85</v>
      </c>
      <c r="N70" s="97" t="s">
        <v>80</v>
      </c>
      <c r="O70" s="98">
        <v>500982</v>
      </c>
      <c r="P70" s="98">
        <v>20000</v>
      </c>
      <c r="Q70" s="98">
        <v>0</v>
      </c>
      <c r="R70" s="98">
        <v>0</v>
      </c>
      <c r="S70" s="98">
        <v>520982</v>
      </c>
      <c r="T70" s="98">
        <v>27.778299120234603</v>
      </c>
      <c r="U70" s="97" t="s">
        <v>85</v>
      </c>
    </row>
    <row r="71" spans="1:21" x14ac:dyDescent="0.35">
      <c r="A71" s="97" t="s">
        <v>94</v>
      </c>
      <c r="B71" s="98">
        <v>1171.8499999999999</v>
      </c>
      <c r="C71" s="98">
        <v>9263</v>
      </c>
      <c r="D71" s="98">
        <v>7.9</v>
      </c>
      <c r="E71" s="98">
        <v>1779</v>
      </c>
      <c r="F71" s="99">
        <v>0.49808876619239756</v>
      </c>
      <c r="G71" s="98">
        <v>266</v>
      </c>
      <c r="H71" s="98">
        <v>65.2</v>
      </c>
      <c r="I71" s="98">
        <v>35.1</v>
      </c>
      <c r="J71" s="98">
        <v>41.3</v>
      </c>
      <c r="K71" s="98">
        <v>83.8</v>
      </c>
      <c r="L71" s="98">
        <v>95.3</v>
      </c>
      <c r="M71" s="97" t="s">
        <v>53</v>
      </c>
      <c r="N71" s="97" t="s">
        <v>95</v>
      </c>
      <c r="O71" s="98">
        <v>38715</v>
      </c>
      <c r="P71" s="98">
        <v>4000</v>
      </c>
      <c r="Q71" s="98">
        <v>2000</v>
      </c>
      <c r="R71" s="98">
        <v>0</v>
      </c>
      <c r="S71" s="98">
        <v>42715</v>
      </c>
      <c r="T71" s="98">
        <v>4.6113570117672458</v>
      </c>
      <c r="U71" s="97" t="s">
        <v>53</v>
      </c>
    </row>
    <row r="72" spans="1:21" x14ac:dyDescent="0.35">
      <c r="A72" s="97" t="s">
        <v>96</v>
      </c>
      <c r="B72" s="98">
        <v>412.55</v>
      </c>
      <c r="C72" s="98">
        <v>8342</v>
      </c>
      <c r="D72" s="98">
        <v>20.2</v>
      </c>
      <c r="E72" s="98">
        <v>845</v>
      </c>
      <c r="F72" s="99">
        <v>0.29133765468473777</v>
      </c>
      <c r="G72" s="98">
        <v>239</v>
      </c>
      <c r="H72" s="98">
        <v>66.5</v>
      </c>
      <c r="I72" s="98">
        <v>44.2</v>
      </c>
      <c r="J72" s="98">
        <v>55.9</v>
      </c>
      <c r="K72" s="98">
        <v>78.099999999999994</v>
      </c>
      <c r="L72" s="98">
        <v>92.8</v>
      </c>
      <c r="M72" s="97" t="s">
        <v>27</v>
      </c>
      <c r="N72" s="97" t="s">
        <v>95</v>
      </c>
      <c r="O72" s="98">
        <v>5000</v>
      </c>
      <c r="P72" s="98">
        <v>1350</v>
      </c>
      <c r="Q72" s="98">
        <v>1012</v>
      </c>
      <c r="R72" s="98">
        <v>0</v>
      </c>
      <c r="S72" s="98">
        <v>6350</v>
      </c>
      <c r="T72" s="98">
        <v>0.76120834332294418</v>
      </c>
      <c r="U72" s="97" t="s">
        <v>27</v>
      </c>
    </row>
    <row r="73" spans="1:21" x14ac:dyDescent="0.35">
      <c r="A73" s="97" t="s">
        <v>97</v>
      </c>
      <c r="B73" s="98">
        <v>1044.49</v>
      </c>
      <c r="C73" s="98">
        <v>12155</v>
      </c>
      <c r="D73" s="98">
        <v>11.6</v>
      </c>
      <c r="E73" s="98">
        <v>1949</v>
      </c>
      <c r="F73" s="99">
        <v>0.41497926323493534</v>
      </c>
      <c r="G73" s="98">
        <v>71</v>
      </c>
      <c r="H73" s="98">
        <v>66.400000000000006</v>
      </c>
      <c r="I73" s="98">
        <v>46.3</v>
      </c>
      <c r="J73" s="98">
        <v>51.6</v>
      </c>
      <c r="K73" s="98">
        <v>79.3</v>
      </c>
      <c r="L73" s="98">
        <v>91.6</v>
      </c>
      <c r="M73" s="97" t="s">
        <v>53</v>
      </c>
      <c r="N73" s="97" t="s">
        <v>95</v>
      </c>
      <c r="O73" s="98">
        <v>24596</v>
      </c>
      <c r="P73" s="98">
        <v>0</v>
      </c>
      <c r="Q73" s="98">
        <v>0</v>
      </c>
      <c r="R73" s="98">
        <v>0</v>
      </c>
      <c r="S73" s="98">
        <v>24596</v>
      </c>
      <c r="T73" s="98">
        <v>2.0235294117647058</v>
      </c>
      <c r="U73" s="97" t="s">
        <v>53</v>
      </c>
    </row>
    <row r="74" spans="1:21" x14ac:dyDescent="0.35">
      <c r="A74" s="97" t="s">
        <v>98</v>
      </c>
      <c r="B74" s="98">
        <v>973.78</v>
      </c>
      <c r="C74" s="98">
        <v>20040</v>
      </c>
      <c r="D74" s="98">
        <v>20.6</v>
      </c>
      <c r="E74" s="98">
        <v>2678</v>
      </c>
      <c r="F74" s="99">
        <v>0.32847904428098929</v>
      </c>
      <c r="G74" s="98">
        <v>24</v>
      </c>
      <c r="H74" s="98">
        <v>53.8</v>
      </c>
      <c r="I74" s="98">
        <v>46.9</v>
      </c>
      <c r="J74" s="98">
        <v>57.7</v>
      </c>
      <c r="K74" s="98">
        <v>63.2</v>
      </c>
      <c r="L74" s="98">
        <v>93</v>
      </c>
      <c r="M74" s="97" t="s">
        <v>27</v>
      </c>
      <c r="N74" s="97" t="s">
        <v>95</v>
      </c>
      <c r="O74" s="98">
        <v>517000</v>
      </c>
      <c r="P74" s="98">
        <v>8272</v>
      </c>
      <c r="Q74" s="98">
        <v>1155</v>
      </c>
      <c r="R74" s="98">
        <v>12000</v>
      </c>
      <c r="S74" s="98">
        <v>537272</v>
      </c>
      <c r="T74" s="98">
        <v>26.809980039920159</v>
      </c>
      <c r="U74" s="97" t="s">
        <v>27</v>
      </c>
    </row>
    <row r="75" spans="1:21" x14ac:dyDescent="0.35">
      <c r="A75" s="97" t="s">
        <v>99</v>
      </c>
      <c r="B75" s="98">
        <v>890.37</v>
      </c>
      <c r="C75" s="98">
        <v>17932</v>
      </c>
      <c r="D75" s="98">
        <v>20.100000000000001</v>
      </c>
      <c r="E75" s="98">
        <v>4754</v>
      </c>
      <c r="F75" s="99">
        <v>0.55289630776033605</v>
      </c>
      <c r="G75" s="98">
        <v>66</v>
      </c>
      <c r="H75" s="98">
        <v>64</v>
      </c>
      <c r="I75" s="98">
        <v>42.7</v>
      </c>
      <c r="J75" s="98">
        <v>50.9</v>
      </c>
      <c r="K75" s="98">
        <v>74.8</v>
      </c>
      <c r="L75" s="98">
        <v>93</v>
      </c>
      <c r="M75" s="97" t="s">
        <v>55</v>
      </c>
      <c r="N75" s="97" t="s">
        <v>95</v>
      </c>
      <c r="O75" s="98">
        <v>550000</v>
      </c>
      <c r="P75" s="98">
        <v>10000</v>
      </c>
      <c r="Q75" s="98">
        <v>6000</v>
      </c>
      <c r="R75" s="98">
        <v>5000</v>
      </c>
      <c r="S75" s="98">
        <v>565000</v>
      </c>
      <c r="T75" s="98">
        <v>31.507918804372071</v>
      </c>
      <c r="U75" s="97" t="s">
        <v>55</v>
      </c>
    </row>
    <row r="76" spans="1:21" x14ac:dyDescent="0.35">
      <c r="A76" s="97" t="s">
        <v>100</v>
      </c>
      <c r="B76" s="98">
        <v>517.07000000000005</v>
      </c>
      <c r="C76" s="98">
        <v>10076</v>
      </c>
      <c r="D76" s="98">
        <v>19.5</v>
      </c>
      <c r="E76" s="98">
        <v>2348</v>
      </c>
      <c r="F76" s="99">
        <v>0.53688766476490257</v>
      </c>
      <c r="G76" s="98">
        <v>228</v>
      </c>
      <c r="H76" s="98">
        <v>55.7</v>
      </c>
      <c r="I76" s="98">
        <v>41</v>
      </c>
      <c r="J76" s="98">
        <v>62.3</v>
      </c>
      <c r="K76" s="98">
        <v>75.7</v>
      </c>
      <c r="L76" s="98">
        <v>94.2</v>
      </c>
      <c r="M76" s="97" t="s">
        <v>55</v>
      </c>
      <c r="N76" s="97" t="s">
        <v>95</v>
      </c>
      <c r="O76" s="98">
        <v>185583</v>
      </c>
      <c r="P76" s="98">
        <v>10400</v>
      </c>
      <c r="Q76" s="98">
        <v>1250</v>
      </c>
      <c r="R76" s="98">
        <v>37200</v>
      </c>
      <c r="S76" s="98">
        <v>233183</v>
      </c>
      <c r="T76" s="98">
        <v>23.142417626042079</v>
      </c>
      <c r="U76" s="97" t="s">
        <v>55</v>
      </c>
    </row>
    <row r="77" spans="1:21" x14ac:dyDescent="0.35">
      <c r="A77" s="97" t="s">
        <v>101</v>
      </c>
      <c r="B77" s="98">
        <v>1664.95</v>
      </c>
      <c r="C77" s="98">
        <v>97574</v>
      </c>
      <c r="D77" s="98">
        <v>58.6</v>
      </c>
      <c r="E77" s="98">
        <v>11110</v>
      </c>
      <c r="F77" s="99">
        <v>0.49542398879932464</v>
      </c>
      <c r="G77" s="98">
        <v>238</v>
      </c>
      <c r="H77" s="98">
        <v>56.3</v>
      </c>
      <c r="I77" s="98">
        <v>51.3</v>
      </c>
      <c r="J77" s="98">
        <v>65.2</v>
      </c>
      <c r="K77" s="98">
        <v>67.7</v>
      </c>
      <c r="L77" s="98">
        <v>93.8</v>
      </c>
      <c r="M77" s="97" t="s">
        <v>34</v>
      </c>
      <c r="N77" s="97" t="s">
        <v>95</v>
      </c>
      <c r="O77" s="98">
        <v>4022200</v>
      </c>
      <c r="P77" s="98">
        <v>0</v>
      </c>
      <c r="Q77" s="98">
        <v>7650</v>
      </c>
      <c r="R77" s="98">
        <v>0</v>
      </c>
      <c r="S77" s="98">
        <v>4022200</v>
      </c>
      <c r="T77" s="98">
        <v>41.222046856744626</v>
      </c>
      <c r="U77" s="97" t="s">
        <v>34</v>
      </c>
    </row>
    <row r="78" spans="1:21" x14ac:dyDescent="0.35">
      <c r="A78" s="97" t="s">
        <v>102</v>
      </c>
      <c r="B78" s="98">
        <v>1747.93</v>
      </c>
      <c r="C78" s="98">
        <v>28304</v>
      </c>
      <c r="D78" s="98">
        <v>16.2</v>
      </c>
      <c r="E78" s="98">
        <v>2146</v>
      </c>
      <c r="F78" s="99">
        <v>0.43899870097953164</v>
      </c>
      <c r="G78" s="98">
        <v>222</v>
      </c>
      <c r="H78" s="98">
        <v>61.5</v>
      </c>
      <c r="I78" s="98">
        <v>39.9</v>
      </c>
      <c r="J78" s="98">
        <v>57.5</v>
      </c>
      <c r="K78" s="98">
        <v>79.900000000000006</v>
      </c>
      <c r="L78" s="98">
        <v>96.1</v>
      </c>
      <c r="M78" s="97" t="s">
        <v>41</v>
      </c>
      <c r="N78" s="97" t="s">
        <v>95</v>
      </c>
      <c r="O78" s="98">
        <v>217000</v>
      </c>
      <c r="P78" s="98">
        <v>10000</v>
      </c>
      <c r="Q78" s="98">
        <v>1200</v>
      </c>
      <c r="R78" s="98">
        <v>0</v>
      </c>
      <c r="S78" s="98">
        <v>227000</v>
      </c>
      <c r="T78" s="98">
        <v>8.0200678349349914</v>
      </c>
      <c r="U78" s="97" t="s">
        <v>41</v>
      </c>
    </row>
    <row r="79" spans="1:21" x14ac:dyDescent="0.35">
      <c r="A79" s="97" t="s">
        <v>103</v>
      </c>
      <c r="B79" s="98">
        <v>750.6</v>
      </c>
      <c r="C79" s="98">
        <v>5438</v>
      </c>
      <c r="D79" s="98">
        <v>7.2</v>
      </c>
      <c r="E79" s="98">
        <v>498</v>
      </c>
      <c r="F79" s="99">
        <v>0.25358166189111747</v>
      </c>
      <c r="G79" s="98">
        <v>123</v>
      </c>
      <c r="H79" s="98">
        <v>47.8</v>
      </c>
      <c r="I79" s="98">
        <v>40.6</v>
      </c>
      <c r="J79" s="98">
        <v>42</v>
      </c>
      <c r="K79" s="98">
        <v>67.2</v>
      </c>
      <c r="L79" s="98">
        <v>91.8</v>
      </c>
      <c r="M79" s="97" t="s">
        <v>55</v>
      </c>
      <c r="N79" s="97" t="s">
        <v>104</v>
      </c>
      <c r="O79" s="98">
        <v>95000</v>
      </c>
      <c r="P79" s="98">
        <v>0</v>
      </c>
      <c r="Q79" s="98">
        <v>0</v>
      </c>
      <c r="R79" s="98">
        <v>0</v>
      </c>
      <c r="S79" s="98">
        <v>95000</v>
      </c>
      <c r="T79" s="98">
        <v>17.46965796248621</v>
      </c>
      <c r="U79" s="97" t="s">
        <v>55</v>
      </c>
    </row>
    <row r="80" spans="1:21" x14ac:dyDescent="0.35">
      <c r="A80" s="97" t="s">
        <v>105</v>
      </c>
      <c r="B80" s="98">
        <v>468.36</v>
      </c>
      <c r="C80" s="98">
        <v>7002</v>
      </c>
      <c r="D80" s="98">
        <v>15</v>
      </c>
      <c r="E80" s="98">
        <v>682</v>
      </c>
      <c r="F80" s="99">
        <v>0.26782164157909683</v>
      </c>
      <c r="G80" s="98">
        <v>59</v>
      </c>
      <c r="H80" s="98">
        <v>72.900000000000006</v>
      </c>
      <c r="I80" s="98">
        <v>30.9</v>
      </c>
      <c r="J80" s="98">
        <v>46.1</v>
      </c>
      <c r="K80" s="98">
        <v>85.6</v>
      </c>
      <c r="L80" s="98">
        <v>97.8</v>
      </c>
      <c r="M80" s="97" t="s">
        <v>27</v>
      </c>
      <c r="N80" s="97" t="s">
        <v>104</v>
      </c>
      <c r="O80" s="98">
        <v>55000</v>
      </c>
      <c r="P80" s="98">
        <v>1000</v>
      </c>
      <c r="Q80" s="98">
        <v>3000</v>
      </c>
      <c r="R80" s="98">
        <v>0</v>
      </c>
      <c r="S80" s="98">
        <v>56000</v>
      </c>
      <c r="T80" s="98">
        <v>7.9977149385889748</v>
      </c>
      <c r="U80" s="97" t="s">
        <v>27</v>
      </c>
    </row>
    <row r="81" spans="1:21" x14ac:dyDescent="0.35">
      <c r="A81" s="97" t="s">
        <v>106</v>
      </c>
      <c r="B81" s="98">
        <v>666.05</v>
      </c>
      <c r="C81" s="98">
        <v>16144</v>
      </c>
      <c r="D81" s="98">
        <v>24.2</v>
      </c>
      <c r="E81" s="98">
        <v>1980</v>
      </c>
      <c r="F81" s="99">
        <v>0.29959336878323428</v>
      </c>
      <c r="G81" s="98">
        <v>138</v>
      </c>
      <c r="H81" s="98">
        <v>72.599999999999994</v>
      </c>
      <c r="I81" s="98">
        <v>38.1</v>
      </c>
      <c r="J81" s="98">
        <v>58.7</v>
      </c>
      <c r="K81" s="98">
        <v>76.099999999999994</v>
      </c>
      <c r="L81" s="98">
        <v>98.2</v>
      </c>
      <c r="M81" s="97" t="s">
        <v>27</v>
      </c>
      <c r="N81" s="97" t="s">
        <v>104</v>
      </c>
      <c r="O81" s="98">
        <v>280000</v>
      </c>
      <c r="P81" s="98">
        <v>4800</v>
      </c>
      <c r="Q81" s="98">
        <v>0</v>
      </c>
      <c r="R81" s="98">
        <v>0</v>
      </c>
      <c r="S81" s="98">
        <v>284800</v>
      </c>
      <c r="T81" s="98">
        <v>17.641228939544103</v>
      </c>
      <c r="U81" s="97" t="s">
        <v>27</v>
      </c>
    </row>
    <row r="82" spans="1:21" x14ac:dyDescent="0.35">
      <c r="A82" s="97" t="s">
        <v>107</v>
      </c>
      <c r="B82" s="98">
        <v>1121.53</v>
      </c>
      <c r="C82" s="98">
        <v>13883</v>
      </c>
      <c r="D82" s="98">
        <v>12.4</v>
      </c>
      <c r="E82" s="98">
        <v>1317</v>
      </c>
      <c r="F82" s="99">
        <v>0.3356797497155859</v>
      </c>
      <c r="G82" s="98">
        <v>115</v>
      </c>
      <c r="H82" s="98"/>
      <c r="I82" s="98"/>
      <c r="J82" s="98"/>
      <c r="K82" s="98"/>
      <c r="L82" s="98"/>
      <c r="M82" s="97" t="s">
        <v>55</v>
      </c>
      <c r="N82" s="97" t="s">
        <v>104</v>
      </c>
      <c r="O82" s="98">
        <v>150000</v>
      </c>
      <c r="P82" s="98">
        <v>0</v>
      </c>
      <c r="Q82" s="98">
        <v>0</v>
      </c>
      <c r="R82" s="98">
        <v>0</v>
      </c>
      <c r="S82" s="98">
        <v>150000</v>
      </c>
      <c r="T82" s="98">
        <v>10.804581142404379</v>
      </c>
      <c r="U82" s="97" t="s">
        <v>55</v>
      </c>
    </row>
    <row r="83" spans="1:21" x14ac:dyDescent="0.35">
      <c r="A83" s="97" t="s">
        <v>108</v>
      </c>
      <c r="B83" s="98">
        <v>598.84</v>
      </c>
      <c r="C83" s="98">
        <v>13134</v>
      </c>
      <c r="D83" s="98">
        <v>21.9</v>
      </c>
      <c r="E83" s="98">
        <v>1323</v>
      </c>
      <c r="F83" s="99">
        <v>0.33037059355227477</v>
      </c>
      <c r="G83" s="98">
        <v>125</v>
      </c>
      <c r="H83" s="98"/>
      <c r="I83" s="98"/>
      <c r="J83" s="98"/>
      <c r="K83" s="98"/>
      <c r="L83" s="98"/>
      <c r="M83" s="97" t="s">
        <v>55</v>
      </c>
      <c r="N83" s="97" t="s">
        <v>104</v>
      </c>
      <c r="O83" s="98">
        <v>50000</v>
      </c>
      <c r="P83" s="98">
        <v>5000</v>
      </c>
      <c r="Q83" s="98">
        <v>1000</v>
      </c>
      <c r="R83" s="98">
        <v>0</v>
      </c>
      <c r="S83" s="98">
        <v>55000</v>
      </c>
      <c r="T83" s="98">
        <v>4.1876046901172526</v>
      </c>
      <c r="U83" s="97" t="s">
        <v>55</v>
      </c>
    </row>
    <row r="84" spans="1:21" x14ac:dyDescent="0.35">
      <c r="A84" s="97" t="s">
        <v>109</v>
      </c>
      <c r="B84" s="98">
        <v>689.47</v>
      </c>
      <c r="C84" s="98">
        <v>9056</v>
      </c>
      <c r="D84" s="98">
        <v>13.1</v>
      </c>
      <c r="E84" s="98">
        <v>1477</v>
      </c>
      <c r="F84" s="99">
        <v>0.43372204985556861</v>
      </c>
      <c r="G84" s="98">
        <v>210</v>
      </c>
      <c r="H84" s="98">
        <v>55</v>
      </c>
      <c r="I84" s="98">
        <v>42.1</v>
      </c>
      <c r="J84" s="98">
        <v>62.5</v>
      </c>
      <c r="K84" s="98">
        <v>63.2</v>
      </c>
      <c r="L84" s="98">
        <v>90.6</v>
      </c>
      <c r="M84" s="97" t="s">
        <v>55</v>
      </c>
      <c r="N84" s="97" t="s">
        <v>104</v>
      </c>
      <c r="O84" s="98">
        <v>252414</v>
      </c>
      <c r="P84" s="98">
        <v>23400</v>
      </c>
      <c r="Q84" s="98">
        <v>0</v>
      </c>
      <c r="R84" s="98">
        <v>0</v>
      </c>
      <c r="S84" s="98">
        <v>275814</v>
      </c>
      <c r="T84" s="98">
        <v>30.45649293286219</v>
      </c>
      <c r="U84" s="97" t="s">
        <v>55</v>
      </c>
    </row>
    <row r="85" spans="1:21" x14ac:dyDescent="0.35">
      <c r="A85" s="97" t="s">
        <v>110</v>
      </c>
      <c r="B85" s="98">
        <v>956.15</v>
      </c>
      <c r="C85" s="98">
        <v>72304</v>
      </c>
      <c r="D85" s="98">
        <v>75.599999999999994</v>
      </c>
      <c r="E85" s="98">
        <v>9747</v>
      </c>
      <c r="F85" s="99">
        <v>0.5038323752395234</v>
      </c>
      <c r="G85" s="98">
        <v>5</v>
      </c>
      <c r="H85" s="98">
        <v>63.4</v>
      </c>
      <c r="I85" s="98">
        <v>40.200000000000003</v>
      </c>
      <c r="J85" s="98">
        <v>57.3</v>
      </c>
      <c r="K85" s="98">
        <v>71.5</v>
      </c>
      <c r="L85" s="98">
        <v>93.2</v>
      </c>
      <c r="M85" s="97" t="s">
        <v>34</v>
      </c>
      <c r="N85" s="97" t="s">
        <v>104</v>
      </c>
      <c r="O85" s="98">
        <v>1018500</v>
      </c>
      <c r="P85" s="98">
        <v>139000</v>
      </c>
      <c r="Q85" s="98">
        <v>8800</v>
      </c>
      <c r="R85" s="98">
        <v>60500</v>
      </c>
      <c r="S85" s="98">
        <v>1218000</v>
      </c>
      <c r="T85" s="98">
        <v>16.845541048904625</v>
      </c>
      <c r="U85" s="97" t="s">
        <v>34</v>
      </c>
    </row>
    <row r="86" spans="1:21" x14ac:dyDescent="0.35">
      <c r="A86" s="97" t="s">
        <v>111</v>
      </c>
      <c r="B86" s="98">
        <v>1171.68</v>
      </c>
      <c r="C86" s="98">
        <v>20145</v>
      </c>
      <c r="D86" s="98">
        <v>17.2</v>
      </c>
      <c r="E86" s="98">
        <v>2256</v>
      </c>
      <c r="F86" s="99">
        <v>0.35699157759936956</v>
      </c>
      <c r="G86" s="98">
        <v>90</v>
      </c>
      <c r="H86" s="98">
        <v>49.3</v>
      </c>
      <c r="I86" s="98">
        <v>35.200000000000003</v>
      </c>
      <c r="J86" s="98">
        <v>46.8</v>
      </c>
      <c r="K86" s="98">
        <v>67.8</v>
      </c>
      <c r="L86" s="98">
        <v>91.5</v>
      </c>
      <c r="M86" s="97" t="s">
        <v>53</v>
      </c>
      <c r="N86" s="97" t="s">
        <v>104</v>
      </c>
      <c r="O86" s="98">
        <v>113160</v>
      </c>
      <c r="P86" s="98">
        <v>22400</v>
      </c>
      <c r="Q86" s="98">
        <v>3156</v>
      </c>
      <c r="R86" s="98">
        <v>13676</v>
      </c>
      <c r="S86" s="98">
        <v>149236</v>
      </c>
      <c r="T86" s="98">
        <v>7.4080913378009434</v>
      </c>
      <c r="U86" s="97" t="s">
        <v>53</v>
      </c>
    </row>
    <row r="87" spans="1:21" x14ac:dyDescent="0.35">
      <c r="A87" s="97" t="s">
        <v>112</v>
      </c>
      <c r="B87" s="98">
        <v>1045.6600000000001</v>
      </c>
      <c r="C87" s="98">
        <v>26918</v>
      </c>
      <c r="D87" s="98">
        <v>25.7</v>
      </c>
      <c r="E87" s="98">
        <v>3094</v>
      </c>
      <c r="F87" s="99">
        <v>0.49493118247743079</v>
      </c>
      <c r="G87" s="98">
        <v>52</v>
      </c>
      <c r="H87" s="98">
        <v>55.4</v>
      </c>
      <c r="I87" s="98">
        <v>37.5</v>
      </c>
      <c r="J87" s="98">
        <v>51.4</v>
      </c>
      <c r="K87" s="98">
        <v>75.5</v>
      </c>
      <c r="L87" s="98">
        <v>96.1</v>
      </c>
      <c r="M87" s="97" t="s">
        <v>41</v>
      </c>
      <c r="N87" s="97" t="s">
        <v>104</v>
      </c>
      <c r="O87" s="98">
        <v>400000</v>
      </c>
      <c r="P87" s="98">
        <v>5000</v>
      </c>
      <c r="Q87" s="98">
        <v>1500</v>
      </c>
      <c r="R87" s="98">
        <v>0</v>
      </c>
      <c r="S87" s="98">
        <v>405000</v>
      </c>
      <c r="T87" s="98">
        <v>15.045694330930976</v>
      </c>
      <c r="U87" s="97" t="s">
        <v>41</v>
      </c>
    </row>
    <row r="88" spans="1:21" x14ac:dyDescent="0.35">
      <c r="A88" s="97" t="s">
        <v>113</v>
      </c>
      <c r="B88" s="98">
        <v>1873.61</v>
      </c>
      <c r="C88" s="98">
        <v>36434</v>
      </c>
      <c r="D88" s="98">
        <v>19.399999999999999</v>
      </c>
      <c r="E88" s="98">
        <v>1316</v>
      </c>
      <c r="F88" s="99">
        <v>0.39312414733969986</v>
      </c>
      <c r="G88" s="98">
        <v>196</v>
      </c>
      <c r="H88" s="98">
        <v>61.4</v>
      </c>
      <c r="I88" s="98">
        <v>47.3</v>
      </c>
      <c r="J88" s="98">
        <v>68.7</v>
      </c>
      <c r="K88" s="98">
        <v>72.400000000000006</v>
      </c>
      <c r="L88" s="98">
        <v>95.3</v>
      </c>
      <c r="M88" s="97" t="s">
        <v>41</v>
      </c>
      <c r="N88" s="97" t="s">
        <v>104</v>
      </c>
      <c r="O88" s="98">
        <v>286720</v>
      </c>
      <c r="P88" s="98">
        <v>200000</v>
      </c>
      <c r="Q88" s="98">
        <v>7000</v>
      </c>
      <c r="R88" s="98">
        <v>0</v>
      </c>
      <c r="S88" s="98">
        <v>486720</v>
      </c>
      <c r="T88" s="98">
        <v>13.358950430916178</v>
      </c>
      <c r="U88" s="97" t="s">
        <v>41</v>
      </c>
    </row>
    <row r="89" spans="1:21" x14ac:dyDescent="0.35">
      <c r="A89" s="97" t="s">
        <v>114</v>
      </c>
      <c r="B89" s="98">
        <v>1139.94</v>
      </c>
      <c r="C89" s="98">
        <v>15461</v>
      </c>
      <c r="D89" s="98">
        <v>13.6</v>
      </c>
      <c r="E89" s="98">
        <v>2022</v>
      </c>
      <c r="F89" s="99">
        <v>0.45317220543806647</v>
      </c>
      <c r="G89" s="98">
        <v>270</v>
      </c>
      <c r="H89" s="98"/>
      <c r="I89" s="98"/>
      <c r="J89" s="98"/>
      <c r="K89" s="98"/>
      <c r="L89" s="98"/>
      <c r="M89" s="97" t="s">
        <v>85</v>
      </c>
      <c r="N89" s="97" t="s">
        <v>104</v>
      </c>
      <c r="O89" s="98">
        <v>371033</v>
      </c>
      <c r="P89" s="98">
        <v>26400</v>
      </c>
      <c r="Q89" s="98">
        <v>2430</v>
      </c>
      <c r="R89" s="98">
        <v>0</v>
      </c>
      <c r="S89" s="98">
        <v>397433</v>
      </c>
      <c r="T89" s="98">
        <v>25.705517107560961</v>
      </c>
      <c r="U89" s="97" t="s">
        <v>85</v>
      </c>
    </row>
    <row r="90" spans="1:21" x14ac:dyDescent="0.35">
      <c r="A90" s="97" t="s">
        <v>115</v>
      </c>
      <c r="B90" s="98">
        <v>676.76</v>
      </c>
      <c r="C90" s="98">
        <v>10748</v>
      </c>
      <c r="D90" s="98">
        <v>15.9</v>
      </c>
      <c r="E90" s="98">
        <v>842</v>
      </c>
      <c r="F90" s="99">
        <v>0.29676706272450953</v>
      </c>
      <c r="G90" s="98">
        <v>124</v>
      </c>
      <c r="H90" s="98">
        <v>79.5</v>
      </c>
      <c r="I90" s="98">
        <v>31.5</v>
      </c>
      <c r="J90" s="98">
        <v>64.400000000000006</v>
      </c>
      <c r="K90" s="98">
        <v>88.7</v>
      </c>
      <c r="L90" s="98">
        <v>99.6</v>
      </c>
      <c r="M90" s="97" t="s">
        <v>116</v>
      </c>
      <c r="N90" s="97" t="s">
        <v>104</v>
      </c>
      <c r="O90" s="98">
        <v>343000</v>
      </c>
      <c r="P90" s="98">
        <v>83600</v>
      </c>
      <c r="Q90" s="98">
        <v>1600</v>
      </c>
      <c r="R90" s="98">
        <v>2000</v>
      </c>
      <c r="S90" s="98">
        <v>428600</v>
      </c>
      <c r="T90" s="98">
        <v>39.877186453293639</v>
      </c>
      <c r="U90" s="97" t="s">
        <v>116</v>
      </c>
    </row>
    <row r="91" spans="1:21" x14ac:dyDescent="0.35">
      <c r="A91" s="97" t="s">
        <v>117</v>
      </c>
      <c r="B91" s="98">
        <v>3134</v>
      </c>
      <c r="C91" s="98">
        <v>61029</v>
      </c>
      <c r="D91" s="98">
        <v>19.5</v>
      </c>
      <c r="E91" s="98">
        <v>1161</v>
      </c>
      <c r="F91" s="99">
        <v>0.40135353832573195</v>
      </c>
      <c r="G91" s="98">
        <v>106</v>
      </c>
      <c r="H91" s="98">
        <v>61.6</v>
      </c>
      <c r="I91" s="98">
        <v>27.8</v>
      </c>
      <c r="J91" s="98">
        <v>52.8</v>
      </c>
      <c r="K91" s="98">
        <v>83.3</v>
      </c>
      <c r="L91" s="98">
        <v>99.5</v>
      </c>
      <c r="M91" s="97" t="s">
        <v>41</v>
      </c>
      <c r="N91" s="97" t="s">
        <v>118</v>
      </c>
      <c r="O91" s="98">
        <v>2175966</v>
      </c>
      <c r="P91" s="98">
        <v>99110</v>
      </c>
      <c r="Q91" s="98">
        <v>40000</v>
      </c>
      <c r="R91" s="98">
        <v>13500</v>
      </c>
      <c r="S91" s="98">
        <v>2288576</v>
      </c>
      <c r="T91" s="98">
        <v>37.499811564993692</v>
      </c>
      <c r="U91" s="97" t="s">
        <v>41</v>
      </c>
    </row>
    <row r="92" spans="1:21" x14ac:dyDescent="0.35">
      <c r="A92" s="97" t="s">
        <v>119</v>
      </c>
      <c r="B92" s="98">
        <v>389.74</v>
      </c>
      <c r="C92" s="98">
        <v>13061</v>
      </c>
      <c r="D92" s="98">
        <v>33.5</v>
      </c>
      <c r="E92" s="98">
        <v>2945</v>
      </c>
      <c r="F92" s="99">
        <v>0.50338171593586134</v>
      </c>
      <c r="G92" s="98">
        <v>58</v>
      </c>
      <c r="H92" s="98">
        <v>63.5</v>
      </c>
      <c r="I92" s="98">
        <v>43.9</v>
      </c>
      <c r="J92" s="98">
        <v>58.7</v>
      </c>
      <c r="K92" s="98">
        <v>75.8</v>
      </c>
      <c r="L92" s="98">
        <v>94.9</v>
      </c>
      <c r="M92" s="97" t="s">
        <v>55</v>
      </c>
      <c r="N92" s="97" t="s">
        <v>120</v>
      </c>
      <c r="O92" s="98">
        <v>675000</v>
      </c>
      <c r="P92" s="98">
        <v>45000</v>
      </c>
      <c r="Q92" s="98">
        <v>4000</v>
      </c>
      <c r="R92" s="98">
        <v>2000</v>
      </c>
      <c r="S92" s="98">
        <v>722000</v>
      </c>
      <c r="T92" s="98">
        <v>55.279075109103438</v>
      </c>
      <c r="U92" s="97" t="s">
        <v>55</v>
      </c>
    </row>
    <row r="93" spans="1:21" x14ac:dyDescent="0.35">
      <c r="A93" s="97" t="s">
        <v>121</v>
      </c>
      <c r="B93" s="98">
        <v>1042.52</v>
      </c>
      <c r="C93" s="98">
        <v>66420</v>
      </c>
      <c r="D93" s="98">
        <v>63.7</v>
      </c>
      <c r="E93" s="98">
        <v>5827</v>
      </c>
      <c r="F93" s="99">
        <v>0.46115893344530756</v>
      </c>
      <c r="G93" s="98">
        <v>108</v>
      </c>
      <c r="H93" s="98">
        <v>58.3</v>
      </c>
      <c r="I93" s="98">
        <v>40.9</v>
      </c>
      <c r="J93" s="98">
        <v>50.2</v>
      </c>
      <c r="K93" s="98">
        <v>73.400000000000006</v>
      </c>
      <c r="L93" s="98">
        <v>98.4</v>
      </c>
      <c r="M93" s="97" t="s">
        <v>41</v>
      </c>
      <c r="N93" s="97" t="s">
        <v>120</v>
      </c>
      <c r="O93" s="98">
        <v>1871679</v>
      </c>
      <c r="P93" s="98">
        <v>0</v>
      </c>
      <c r="Q93" s="98">
        <v>0</v>
      </c>
      <c r="R93" s="98">
        <v>0</v>
      </c>
      <c r="S93" s="98">
        <v>1871679</v>
      </c>
      <c r="T93" s="98">
        <v>28.179448961156279</v>
      </c>
      <c r="U93" s="97" t="s">
        <v>41</v>
      </c>
    </row>
    <row r="94" spans="1:21" x14ac:dyDescent="0.35">
      <c r="A94" s="97" t="s">
        <v>122</v>
      </c>
      <c r="B94" s="98">
        <v>825.12</v>
      </c>
      <c r="C94" s="98">
        <v>29021</v>
      </c>
      <c r="D94" s="98">
        <v>35.200000000000003</v>
      </c>
      <c r="E94" s="98">
        <v>2889</v>
      </c>
      <c r="F94" s="99">
        <v>0.33830436422229077</v>
      </c>
      <c r="G94" s="98">
        <v>175</v>
      </c>
      <c r="H94" s="98">
        <v>50.8</v>
      </c>
      <c r="I94" s="98">
        <v>50.6</v>
      </c>
      <c r="J94" s="98">
        <v>59.2</v>
      </c>
      <c r="K94" s="98">
        <v>68.2</v>
      </c>
      <c r="L94" s="98">
        <v>89.2</v>
      </c>
      <c r="M94" s="97" t="s">
        <v>55</v>
      </c>
      <c r="N94" s="97" t="s">
        <v>120</v>
      </c>
      <c r="O94" s="98">
        <v>68000</v>
      </c>
      <c r="P94" s="98">
        <v>0</v>
      </c>
      <c r="Q94" s="98">
        <v>2500</v>
      </c>
      <c r="R94" s="98">
        <v>0</v>
      </c>
      <c r="S94" s="98">
        <v>68000</v>
      </c>
      <c r="T94" s="98">
        <v>2.3431308362909617</v>
      </c>
      <c r="U94" s="97" t="s">
        <v>55</v>
      </c>
    </row>
    <row r="95" spans="1:21" x14ac:dyDescent="0.35">
      <c r="A95" s="97" t="s">
        <v>123</v>
      </c>
      <c r="B95" s="98">
        <v>488.55</v>
      </c>
      <c r="C95" s="98">
        <v>31996</v>
      </c>
      <c r="D95" s="98">
        <v>65.5</v>
      </c>
      <c r="E95" s="98">
        <v>3454</v>
      </c>
      <c r="F95" s="99">
        <v>0.39303451701018127</v>
      </c>
      <c r="G95" s="98">
        <v>47</v>
      </c>
      <c r="H95" s="98">
        <v>50.1</v>
      </c>
      <c r="I95" s="98">
        <v>40.200000000000003</v>
      </c>
      <c r="J95" s="98">
        <v>55.4</v>
      </c>
      <c r="K95" s="98">
        <v>73.3</v>
      </c>
      <c r="L95" s="98">
        <v>95.3</v>
      </c>
      <c r="M95" s="97" t="s">
        <v>41</v>
      </c>
      <c r="N95" s="97" t="s">
        <v>120</v>
      </c>
      <c r="O95" s="98">
        <v>1834734</v>
      </c>
      <c r="P95" s="98">
        <v>120960</v>
      </c>
      <c r="Q95" s="98">
        <v>4200</v>
      </c>
      <c r="R95" s="98">
        <v>0</v>
      </c>
      <c r="S95" s="98">
        <v>1955694</v>
      </c>
      <c r="T95" s="98">
        <v>61.123077884735594</v>
      </c>
      <c r="U95" s="97" t="s">
        <v>41</v>
      </c>
    </row>
    <row r="96" spans="1:21" x14ac:dyDescent="0.35">
      <c r="A96" s="97" t="s">
        <v>124</v>
      </c>
      <c r="B96" s="98">
        <v>185.25</v>
      </c>
      <c r="C96" s="98">
        <v>17475</v>
      </c>
      <c r="D96" s="98">
        <v>94.3</v>
      </c>
      <c r="E96" s="98">
        <v>2214</v>
      </c>
      <c r="F96" s="99">
        <v>0.34321114536941877</v>
      </c>
      <c r="G96" s="98">
        <v>49</v>
      </c>
      <c r="H96" s="98">
        <v>59</v>
      </c>
      <c r="I96" s="98">
        <v>41.9</v>
      </c>
      <c r="J96" s="98">
        <v>53.7</v>
      </c>
      <c r="K96" s="98">
        <v>76.599999999999994</v>
      </c>
      <c r="L96" s="98">
        <v>95.6</v>
      </c>
      <c r="M96" s="97" t="s">
        <v>27</v>
      </c>
      <c r="N96" s="97" t="s">
        <v>120</v>
      </c>
      <c r="O96" s="98">
        <v>682361</v>
      </c>
      <c r="P96" s="98">
        <v>16000</v>
      </c>
      <c r="Q96" s="98">
        <v>16000</v>
      </c>
      <c r="R96" s="98">
        <v>0</v>
      </c>
      <c r="S96" s="98">
        <v>698361</v>
      </c>
      <c r="T96" s="98">
        <v>39.963433476394847</v>
      </c>
      <c r="U96" s="97" t="s">
        <v>27</v>
      </c>
    </row>
    <row r="97" spans="1:21" x14ac:dyDescent="0.35">
      <c r="A97" s="97" t="s">
        <v>125</v>
      </c>
      <c r="B97" s="98">
        <v>386.73</v>
      </c>
      <c r="C97" s="98">
        <v>14544</v>
      </c>
      <c r="D97" s="98">
        <v>37.6</v>
      </c>
      <c r="E97" s="98">
        <v>1871</v>
      </c>
      <c r="F97" s="99">
        <v>0.23800635974008019</v>
      </c>
      <c r="G97" s="98">
        <v>156</v>
      </c>
      <c r="H97" s="98"/>
      <c r="I97" s="98"/>
      <c r="J97" s="98"/>
      <c r="K97" s="98"/>
      <c r="L97" s="98"/>
      <c r="M97" s="97" t="s">
        <v>27</v>
      </c>
      <c r="N97" s="97" t="s">
        <v>126</v>
      </c>
      <c r="O97" s="98">
        <v>500610</v>
      </c>
      <c r="P97" s="98">
        <v>44850</v>
      </c>
      <c r="Q97" s="98">
        <v>4224</v>
      </c>
      <c r="R97" s="98">
        <v>0</v>
      </c>
      <c r="S97" s="98">
        <v>545460</v>
      </c>
      <c r="T97" s="98">
        <v>37.504125412541256</v>
      </c>
      <c r="U97" s="97" t="s">
        <v>27</v>
      </c>
    </row>
    <row r="98" spans="1:21" x14ac:dyDescent="0.35">
      <c r="A98" s="97" t="s">
        <v>127</v>
      </c>
      <c r="B98" s="98">
        <v>106.78</v>
      </c>
      <c r="C98" s="98">
        <v>27152</v>
      </c>
      <c r="D98" s="98">
        <v>254.3</v>
      </c>
      <c r="E98" s="98">
        <v>4603</v>
      </c>
      <c r="F98" s="99">
        <v>0.25524684442452761</v>
      </c>
      <c r="G98" s="98">
        <v>165</v>
      </c>
      <c r="H98" s="98">
        <v>69.8</v>
      </c>
      <c r="I98" s="98">
        <v>53.1</v>
      </c>
      <c r="J98" s="98">
        <v>48.5</v>
      </c>
      <c r="K98" s="98">
        <v>82.9</v>
      </c>
      <c r="L98" s="98">
        <v>98.6</v>
      </c>
      <c r="M98" s="97" t="s">
        <v>13</v>
      </c>
      <c r="N98" s="97" t="s">
        <v>126</v>
      </c>
      <c r="O98" s="98">
        <v>742000</v>
      </c>
      <c r="P98" s="98">
        <v>51800</v>
      </c>
      <c r="Q98" s="98">
        <v>37600</v>
      </c>
      <c r="R98" s="98">
        <v>0</v>
      </c>
      <c r="S98" s="98">
        <v>793800</v>
      </c>
      <c r="T98" s="98">
        <v>29.235415439010019</v>
      </c>
      <c r="U98" s="97" t="s">
        <v>13</v>
      </c>
    </row>
    <row r="99" spans="1:21" x14ac:dyDescent="0.35">
      <c r="A99" s="97" t="s">
        <v>128</v>
      </c>
      <c r="B99" s="98">
        <v>18.899999999999999</v>
      </c>
      <c r="C99" s="98">
        <v>19844</v>
      </c>
      <c r="D99" s="98">
        <v>1049.9000000000001</v>
      </c>
      <c r="E99" s="98">
        <v>7198</v>
      </c>
      <c r="F99" s="99">
        <v>0.44728900513026859</v>
      </c>
      <c r="G99" s="98">
        <v>136</v>
      </c>
      <c r="H99" s="98">
        <v>39.6</v>
      </c>
      <c r="I99" s="98">
        <v>39.799999999999997</v>
      </c>
      <c r="J99" s="98">
        <v>69.8</v>
      </c>
      <c r="K99" s="98">
        <v>62.9</v>
      </c>
      <c r="L99" s="98">
        <v>89.5</v>
      </c>
      <c r="M99" s="97" t="s">
        <v>13</v>
      </c>
      <c r="N99" s="97" t="s">
        <v>126</v>
      </c>
      <c r="O99" s="98">
        <v>784400</v>
      </c>
      <c r="P99" s="98">
        <v>23000</v>
      </c>
      <c r="Q99" s="98">
        <v>1800</v>
      </c>
      <c r="R99" s="98">
        <v>17160</v>
      </c>
      <c r="S99" s="98">
        <v>824560</v>
      </c>
      <c r="T99" s="98">
        <v>41.552106430155213</v>
      </c>
      <c r="U99" s="97" t="s">
        <v>13</v>
      </c>
    </row>
    <row r="100" spans="1:21" x14ac:dyDescent="0.35">
      <c r="A100" s="97" t="s">
        <v>129</v>
      </c>
      <c r="B100" s="98">
        <v>142.55000000000001</v>
      </c>
      <c r="C100" s="98">
        <v>37738</v>
      </c>
      <c r="D100" s="98">
        <v>264.7</v>
      </c>
      <c r="E100" s="98">
        <v>4370</v>
      </c>
      <c r="F100" s="99">
        <v>0.22619708627482088</v>
      </c>
      <c r="G100" s="98">
        <v>158</v>
      </c>
      <c r="H100" s="98">
        <v>76</v>
      </c>
      <c r="I100" s="98">
        <v>50.1</v>
      </c>
      <c r="J100" s="98">
        <v>60.9</v>
      </c>
      <c r="K100" s="98">
        <v>87.3</v>
      </c>
      <c r="L100" s="98">
        <v>98.6</v>
      </c>
      <c r="M100" s="97" t="s">
        <v>13</v>
      </c>
      <c r="N100" s="97" t="s">
        <v>126</v>
      </c>
      <c r="O100" s="98">
        <v>2147000</v>
      </c>
      <c r="P100" s="98">
        <v>282500</v>
      </c>
      <c r="Q100" s="98">
        <v>40000</v>
      </c>
      <c r="R100" s="98">
        <v>203400</v>
      </c>
      <c r="S100" s="98">
        <v>2632900</v>
      </c>
      <c r="T100" s="98">
        <v>69.767873231225821</v>
      </c>
      <c r="U100" s="97" t="s">
        <v>13</v>
      </c>
    </row>
    <row r="101" spans="1:21" x14ac:dyDescent="0.35">
      <c r="A101" s="97" t="s">
        <v>130</v>
      </c>
      <c r="B101" s="98">
        <v>431.44</v>
      </c>
      <c r="C101" s="98">
        <v>14331</v>
      </c>
      <c r="D101" s="98">
        <v>33.200000000000003</v>
      </c>
      <c r="E101" s="98">
        <v>1580</v>
      </c>
      <c r="F101" s="99">
        <v>0.2685737806132949</v>
      </c>
      <c r="G101" s="98">
        <v>31</v>
      </c>
      <c r="H101" s="98">
        <v>51.1</v>
      </c>
      <c r="I101" s="98">
        <v>44.8</v>
      </c>
      <c r="J101" s="98">
        <v>68.3</v>
      </c>
      <c r="K101" s="98">
        <v>64.3</v>
      </c>
      <c r="L101" s="98">
        <v>89.2</v>
      </c>
      <c r="M101" s="97" t="s">
        <v>27</v>
      </c>
      <c r="N101" s="97" t="s">
        <v>126</v>
      </c>
      <c r="O101" s="98">
        <v>207000</v>
      </c>
      <c r="P101" s="98">
        <v>10000</v>
      </c>
      <c r="Q101" s="98">
        <v>5000</v>
      </c>
      <c r="R101" s="98">
        <v>10000</v>
      </c>
      <c r="S101" s="98">
        <v>227000</v>
      </c>
      <c r="T101" s="98">
        <v>15.839787872444351</v>
      </c>
      <c r="U101" s="97" t="s">
        <v>27</v>
      </c>
    </row>
    <row r="102" spans="1:21" x14ac:dyDescent="0.35">
      <c r="A102" s="97" t="s">
        <v>131</v>
      </c>
      <c r="B102" s="98">
        <v>319.22000000000003</v>
      </c>
      <c r="C102" s="98">
        <v>10433</v>
      </c>
      <c r="D102" s="98">
        <v>32.700000000000003</v>
      </c>
      <c r="E102" s="98">
        <v>1485</v>
      </c>
      <c r="F102" s="99">
        <v>0.3258727881396461</v>
      </c>
      <c r="G102" s="98">
        <v>211</v>
      </c>
      <c r="H102" s="98">
        <v>53.5</v>
      </c>
      <c r="I102" s="98">
        <v>38.5</v>
      </c>
      <c r="J102" s="98">
        <v>40.700000000000003</v>
      </c>
      <c r="K102" s="98">
        <v>70.7</v>
      </c>
      <c r="L102" s="98">
        <v>94</v>
      </c>
      <c r="M102" s="97" t="s">
        <v>27</v>
      </c>
      <c r="N102" s="97" t="s">
        <v>126</v>
      </c>
      <c r="O102" s="98">
        <v>236146</v>
      </c>
      <c r="P102" s="98">
        <v>62400</v>
      </c>
      <c r="Q102" s="98">
        <v>5200</v>
      </c>
      <c r="R102" s="98">
        <v>0</v>
      </c>
      <c r="S102" s="98">
        <v>298546</v>
      </c>
      <c r="T102" s="98">
        <v>28.615546822582193</v>
      </c>
      <c r="U102" s="97" t="s">
        <v>27</v>
      </c>
    </row>
    <row r="103" spans="1:21" x14ac:dyDescent="0.35">
      <c r="A103" s="97" t="s">
        <v>132</v>
      </c>
      <c r="B103" s="98">
        <v>115.34</v>
      </c>
      <c r="C103" s="98">
        <v>15968</v>
      </c>
      <c r="D103" s="98">
        <v>138.4</v>
      </c>
      <c r="E103" s="98">
        <v>3027</v>
      </c>
      <c r="F103" s="99">
        <v>0.31278794670651228</v>
      </c>
      <c r="G103" s="98">
        <v>62</v>
      </c>
      <c r="H103" s="98">
        <v>40.5</v>
      </c>
      <c r="I103" s="98">
        <v>47.4</v>
      </c>
      <c r="J103" s="98">
        <v>63.1</v>
      </c>
      <c r="K103" s="98">
        <v>63.7</v>
      </c>
      <c r="L103" s="98">
        <v>89.1</v>
      </c>
      <c r="M103" s="97" t="s">
        <v>27</v>
      </c>
      <c r="N103" s="97" t="s">
        <v>126</v>
      </c>
      <c r="O103" s="98">
        <v>155000</v>
      </c>
      <c r="P103" s="98">
        <v>0</v>
      </c>
      <c r="Q103" s="98">
        <v>1000</v>
      </c>
      <c r="R103" s="98">
        <v>0</v>
      </c>
      <c r="S103" s="98">
        <v>155000</v>
      </c>
      <c r="T103" s="98">
        <v>9.7069138276553097</v>
      </c>
      <c r="U103" s="97" t="s">
        <v>27</v>
      </c>
    </row>
    <row r="104" spans="1:21" x14ac:dyDescent="0.35">
      <c r="A104" s="97" t="s">
        <v>133</v>
      </c>
      <c r="B104" s="98">
        <v>152.44</v>
      </c>
      <c r="C104" s="98">
        <v>32430</v>
      </c>
      <c r="D104" s="98">
        <v>212.7</v>
      </c>
      <c r="E104" s="98">
        <v>4182</v>
      </c>
      <c r="F104" s="99">
        <v>0.24567292885740682</v>
      </c>
      <c r="G104" s="98">
        <v>30</v>
      </c>
      <c r="H104" s="98">
        <v>66.8</v>
      </c>
      <c r="I104" s="98">
        <v>39.4</v>
      </c>
      <c r="J104" s="98">
        <v>60.8</v>
      </c>
      <c r="K104" s="98">
        <v>77.900000000000006</v>
      </c>
      <c r="L104" s="98">
        <v>98</v>
      </c>
      <c r="M104" s="97" t="s">
        <v>13</v>
      </c>
      <c r="N104" s="97" t="s">
        <v>126</v>
      </c>
      <c r="O104" s="98">
        <v>1066832</v>
      </c>
      <c r="P104" s="98">
        <v>82000</v>
      </c>
      <c r="Q104" s="98">
        <v>26000</v>
      </c>
      <c r="R104" s="98">
        <v>38000</v>
      </c>
      <c r="S104" s="98">
        <v>1186832</v>
      </c>
      <c r="T104" s="98">
        <v>36.59673142152328</v>
      </c>
      <c r="U104" s="97" t="s">
        <v>13</v>
      </c>
    </row>
    <row r="105" spans="1:21" x14ac:dyDescent="0.35">
      <c r="A105" s="97" t="s">
        <v>134</v>
      </c>
      <c r="B105" s="98">
        <v>55.49</v>
      </c>
      <c r="C105" s="98">
        <v>24627</v>
      </c>
      <c r="D105" s="98">
        <v>443.8</v>
      </c>
      <c r="E105" s="98">
        <v>4015</v>
      </c>
      <c r="F105" s="99">
        <v>0.24610654908782006</v>
      </c>
      <c r="G105" s="98">
        <v>78</v>
      </c>
      <c r="H105" s="98">
        <v>76</v>
      </c>
      <c r="I105" s="98">
        <v>31.3</v>
      </c>
      <c r="J105" s="98">
        <v>52.1</v>
      </c>
      <c r="K105" s="98">
        <v>86.5</v>
      </c>
      <c r="L105" s="98">
        <v>98.6</v>
      </c>
      <c r="M105" s="97" t="s">
        <v>13</v>
      </c>
      <c r="N105" s="97" t="s">
        <v>126</v>
      </c>
      <c r="O105" s="98">
        <v>233740</v>
      </c>
      <c r="P105" s="98">
        <v>4500</v>
      </c>
      <c r="Q105" s="98">
        <v>4100</v>
      </c>
      <c r="R105" s="98">
        <v>16000</v>
      </c>
      <c r="S105" s="98">
        <v>254240</v>
      </c>
      <c r="T105" s="98">
        <v>10.323628537783733</v>
      </c>
      <c r="U105" s="97" t="s">
        <v>13</v>
      </c>
    </row>
    <row r="106" spans="1:21" x14ac:dyDescent="0.35">
      <c r="A106" s="97" t="s">
        <v>135</v>
      </c>
      <c r="B106" s="98">
        <v>217.61</v>
      </c>
      <c r="C106" s="98">
        <v>23470</v>
      </c>
      <c r="D106" s="98">
        <v>107.9</v>
      </c>
      <c r="E106" s="98">
        <v>4330</v>
      </c>
      <c r="F106" s="99">
        <v>0.28748711782892478</v>
      </c>
      <c r="G106" s="98">
        <v>74</v>
      </c>
      <c r="H106" s="98">
        <v>64.7</v>
      </c>
      <c r="I106" s="98">
        <v>46.1</v>
      </c>
      <c r="J106" s="98">
        <v>58.1</v>
      </c>
      <c r="K106" s="98">
        <v>75.400000000000006</v>
      </c>
      <c r="L106" s="98">
        <v>97.5</v>
      </c>
      <c r="M106" s="97" t="s">
        <v>13</v>
      </c>
      <c r="N106" s="97" t="s">
        <v>126</v>
      </c>
      <c r="O106" s="98">
        <v>766000</v>
      </c>
      <c r="P106" s="98">
        <v>11000</v>
      </c>
      <c r="Q106" s="98">
        <v>5100</v>
      </c>
      <c r="R106" s="98">
        <v>1500</v>
      </c>
      <c r="S106" s="98">
        <v>778500</v>
      </c>
      <c r="T106" s="98">
        <v>33.170004260758418</v>
      </c>
      <c r="U106" s="97" t="s">
        <v>13</v>
      </c>
    </row>
    <row r="107" spans="1:21" x14ac:dyDescent="0.35">
      <c r="A107" s="97" t="s">
        <v>136</v>
      </c>
      <c r="B107" s="98">
        <v>193.37</v>
      </c>
      <c r="C107" s="98">
        <v>16861</v>
      </c>
      <c r="D107" s="98">
        <v>87.2</v>
      </c>
      <c r="E107" s="98">
        <v>1930</v>
      </c>
      <c r="F107" s="99">
        <v>0.25635048711971786</v>
      </c>
      <c r="G107" s="98">
        <v>176</v>
      </c>
      <c r="H107" s="98">
        <v>61</v>
      </c>
      <c r="I107" s="98">
        <v>37</v>
      </c>
      <c r="J107" s="98">
        <v>52.5</v>
      </c>
      <c r="K107" s="98">
        <v>79.2</v>
      </c>
      <c r="L107" s="98">
        <v>98.4</v>
      </c>
      <c r="M107" s="97" t="s">
        <v>13</v>
      </c>
      <c r="N107" s="97" t="s">
        <v>126</v>
      </c>
      <c r="O107" s="98">
        <v>187108</v>
      </c>
      <c r="P107" s="98">
        <v>7000</v>
      </c>
      <c r="Q107" s="98">
        <v>8000</v>
      </c>
      <c r="R107" s="98">
        <v>0</v>
      </c>
      <c r="S107" s="98">
        <v>194108</v>
      </c>
      <c r="T107" s="98">
        <v>11.512247197675109</v>
      </c>
      <c r="U107" s="97" t="s">
        <v>13</v>
      </c>
    </row>
    <row r="108" spans="1:21" x14ac:dyDescent="0.35">
      <c r="A108" s="97" t="s">
        <v>137</v>
      </c>
      <c r="B108" s="98">
        <v>491.75</v>
      </c>
      <c r="C108" s="98">
        <v>19437</v>
      </c>
      <c r="D108" s="98">
        <v>39.5</v>
      </c>
      <c r="E108" s="98">
        <v>2209</v>
      </c>
      <c r="F108" s="99">
        <v>0.27052744666700773</v>
      </c>
      <c r="G108" s="98">
        <v>117</v>
      </c>
      <c r="H108" s="98">
        <v>53.8</v>
      </c>
      <c r="I108" s="98">
        <v>40.5</v>
      </c>
      <c r="J108" s="98">
        <v>43.8</v>
      </c>
      <c r="K108" s="98">
        <v>67.900000000000006</v>
      </c>
      <c r="L108" s="98">
        <v>97.6</v>
      </c>
      <c r="M108" s="97" t="s">
        <v>27</v>
      </c>
      <c r="N108" s="97" t="s">
        <v>126</v>
      </c>
      <c r="O108" s="98">
        <v>191030</v>
      </c>
      <c r="P108" s="98">
        <v>5000</v>
      </c>
      <c r="Q108" s="98">
        <v>5000</v>
      </c>
      <c r="R108" s="98">
        <v>0</v>
      </c>
      <c r="S108" s="98">
        <v>196030</v>
      </c>
      <c r="T108" s="98">
        <v>10.085404126151156</v>
      </c>
      <c r="U108" s="97" t="s">
        <v>27</v>
      </c>
    </row>
    <row r="109" spans="1:21" x14ac:dyDescent="0.35">
      <c r="A109" s="97" t="s">
        <v>138</v>
      </c>
      <c r="B109" s="98">
        <v>419.18</v>
      </c>
      <c r="C109" s="98">
        <v>15585</v>
      </c>
      <c r="D109" s="98">
        <v>37.200000000000003</v>
      </c>
      <c r="E109" s="98">
        <v>1982</v>
      </c>
      <c r="F109" s="99">
        <v>0.28330576409212366</v>
      </c>
      <c r="G109" s="98">
        <v>214</v>
      </c>
      <c r="H109" s="98"/>
      <c r="I109" s="98"/>
      <c r="J109" s="98"/>
      <c r="K109" s="98"/>
      <c r="L109" s="98"/>
      <c r="M109" s="97" t="s">
        <v>27</v>
      </c>
      <c r="N109" s="97" t="s">
        <v>126</v>
      </c>
      <c r="O109" s="98">
        <v>97500</v>
      </c>
      <c r="P109" s="98">
        <v>21840</v>
      </c>
      <c r="Q109" s="98">
        <v>840</v>
      </c>
      <c r="R109" s="98">
        <v>0</v>
      </c>
      <c r="S109" s="98">
        <v>119340</v>
      </c>
      <c r="T109" s="98">
        <v>7.6573628488931664</v>
      </c>
      <c r="U109" s="97" t="s">
        <v>27</v>
      </c>
    </row>
    <row r="110" spans="1:21" x14ac:dyDescent="0.35">
      <c r="A110" s="97" t="s">
        <v>139</v>
      </c>
      <c r="B110" s="98">
        <v>290.5</v>
      </c>
      <c r="C110" s="98">
        <v>17376</v>
      </c>
      <c r="D110" s="98">
        <v>59.8</v>
      </c>
      <c r="E110" s="98">
        <v>2095</v>
      </c>
      <c r="F110" s="99">
        <v>0.25674972538590507</v>
      </c>
      <c r="G110" s="98">
        <v>65</v>
      </c>
      <c r="H110" s="98">
        <v>65.099999999999994</v>
      </c>
      <c r="I110" s="98">
        <v>41.3</v>
      </c>
      <c r="J110" s="98">
        <v>44.9</v>
      </c>
      <c r="K110" s="98">
        <v>71.599999999999994</v>
      </c>
      <c r="L110" s="98">
        <v>98.4</v>
      </c>
      <c r="M110" s="97" t="s">
        <v>55</v>
      </c>
      <c r="N110" s="97" t="s">
        <v>126</v>
      </c>
      <c r="O110" s="98">
        <v>236700</v>
      </c>
      <c r="P110" s="98">
        <v>21300</v>
      </c>
      <c r="Q110" s="98">
        <v>10200</v>
      </c>
      <c r="R110" s="98">
        <v>14000</v>
      </c>
      <c r="S110" s="98">
        <v>272000</v>
      </c>
      <c r="T110" s="98">
        <v>15.653775322283609</v>
      </c>
      <c r="U110" s="97" t="s">
        <v>55</v>
      </c>
    </row>
    <row r="111" spans="1:21" x14ac:dyDescent="0.35">
      <c r="A111" s="97" t="s">
        <v>140</v>
      </c>
      <c r="B111" s="98">
        <v>396</v>
      </c>
      <c r="C111" s="98">
        <v>13660</v>
      </c>
      <c r="D111" s="98">
        <v>34.5</v>
      </c>
      <c r="E111" s="98">
        <v>2157</v>
      </c>
      <c r="F111" s="99">
        <v>0.32631045467709241</v>
      </c>
      <c r="G111" s="98">
        <v>51</v>
      </c>
      <c r="H111" s="98">
        <v>50.2</v>
      </c>
      <c r="I111" s="98">
        <v>33.4</v>
      </c>
      <c r="J111" s="98">
        <v>41.9</v>
      </c>
      <c r="K111" s="98">
        <v>58.6</v>
      </c>
      <c r="L111" s="98">
        <v>91.9</v>
      </c>
      <c r="M111" s="97" t="s">
        <v>55</v>
      </c>
      <c r="N111" s="97" t="s">
        <v>126</v>
      </c>
      <c r="O111" s="98">
        <v>610000</v>
      </c>
      <c r="P111" s="98">
        <v>39000</v>
      </c>
      <c r="Q111" s="98">
        <v>2000</v>
      </c>
      <c r="R111" s="98">
        <v>0</v>
      </c>
      <c r="S111" s="98">
        <v>649000</v>
      </c>
      <c r="T111" s="98">
        <v>47.510980966325036</v>
      </c>
      <c r="U111" s="97" t="s">
        <v>55</v>
      </c>
    </row>
    <row r="112" spans="1:21" x14ac:dyDescent="0.35">
      <c r="A112" s="97" t="s">
        <v>141</v>
      </c>
      <c r="B112" s="98">
        <v>162.53</v>
      </c>
      <c r="C112" s="98">
        <v>12498</v>
      </c>
      <c r="D112" s="98">
        <v>76.900000000000006</v>
      </c>
      <c r="E112" s="98">
        <v>2078</v>
      </c>
      <c r="F112" s="99">
        <v>0.33982426976965091</v>
      </c>
      <c r="G112" s="98">
        <v>148</v>
      </c>
      <c r="H112" s="98">
        <v>58.8</v>
      </c>
      <c r="I112" s="98">
        <v>40</v>
      </c>
      <c r="J112" s="98">
        <v>52.7</v>
      </c>
      <c r="K112" s="98">
        <v>69.099999999999994</v>
      </c>
      <c r="L112" s="98">
        <v>92.7</v>
      </c>
      <c r="M112" s="97" t="s">
        <v>27</v>
      </c>
      <c r="N112" s="97" t="s">
        <v>126</v>
      </c>
      <c r="O112" s="98">
        <v>664940</v>
      </c>
      <c r="P112" s="98">
        <v>18900</v>
      </c>
      <c r="Q112" s="98">
        <v>0</v>
      </c>
      <c r="R112" s="98">
        <v>6000</v>
      </c>
      <c r="S112" s="98">
        <v>689840</v>
      </c>
      <c r="T112" s="98">
        <v>55.196031365018406</v>
      </c>
      <c r="U112" s="97" t="s">
        <v>27</v>
      </c>
    </row>
    <row r="113" spans="1:21" x14ac:dyDescent="0.35">
      <c r="A113" s="97" t="s">
        <v>142</v>
      </c>
      <c r="B113" s="98">
        <v>575.11</v>
      </c>
      <c r="C113" s="98">
        <v>13106</v>
      </c>
      <c r="D113" s="98">
        <v>22.8</v>
      </c>
      <c r="E113" s="98">
        <v>1596</v>
      </c>
      <c r="F113" s="99">
        <v>0.31122526061338573</v>
      </c>
      <c r="G113" s="98">
        <v>198</v>
      </c>
      <c r="H113" s="98"/>
      <c r="I113" s="98"/>
      <c r="J113" s="98"/>
      <c r="K113" s="98"/>
      <c r="L113" s="98"/>
      <c r="M113" s="97" t="s">
        <v>55</v>
      </c>
      <c r="N113" s="97" t="s">
        <v>126</v>
      </c>
      <c r="O113" s="98">
        <v>473862</v>
      </c>
      <c r="P113" s="98">
        <v>22400</v>
      </c>
      <c r="Q113" s="98">
        <v>3000</v>
      </c>
      <c r="R113" s="98">
        <v>0</v>
      </c>
      <c r="S113" s="98">
        <v>496262</v>
      </c>
      <c r="T113" s="98">
        <v>37.865252556081181</v>
      </c>
      <c r="U113" s="97" t="s">
        <v>55</v>
      </c>
    </row>
    <row r="114" spans="1:21" x14ac:dyDescent="0.35">
      <c r="A114" s="97" t="s">
        <v>143</v>
      </c>
      <c r="B114" s="98">
        <v>158.83000000000001</v>
      </c>
      <c r="C114" s="98">
        <v>7323</v>
      </c>
      <c r="D114" s="98">
        <v>46.1</v>
      </c>
      <c r="E114" s="98">
        <v>1677</v>
      </c>
      <c r="F114" s="99">
        <v>0.40634238108035475</v>
      </c>
      <c r="G114" s="98">
        <v>255</v>
      </c>
      <c r="H114" s="98">
        <v>48.5</v>
      </c>
      <c r="I114" s="98">
        <v>44.9</v>
      </c>
      <c r="J114" s="98">
        <v>47.2</v>
      </c>
      <c r="K114" s="98">
        <v>65.099999999999994</v>
      </c>
      <c r="L114" s="98">
        <v>88.3</v>
      </c>
      <c r="M114" s="97" t="s">
        <v>27</v>
      </c>
      <c r="N114" s="97" t="s">
        <v>126</v>
      </c>
      <c r="O114" s="98">
        <v>818480</v>
      </c>
      <c r="P114" s="98">
        <v>23400</v>
      </c>
      <c r="Q114" s="98">
        <v>7410</v>
      </c>
      <c r="R114" s="98">
        <v>0</v>
      </c>
      <c r="S114" s="98">
        <v>841880</v>
      </c>
      <c r="T114" s="98">
        <v>114.96381264509081</v>
      </c>
      <c r="U114" s="97" t="s">
        <v>27</v>
      </c>
    </row>
    <row r="115" spans="1:21" x14ac:dyDescent="0.35">
      <c r="A115" s="97" t="s">
        <v>144</v>
      </c>
      <c r="B115" s="98">
        <v>374.2</v>
      </c>
      <c r="C115" s="98">
        <v>17723</v>
      </c>
      <c r="D115" s="98">
        <v>47.4</v>
      </c>
      <c r="E115" s="98">
        <v>2537</v>
      </c>
      <c r="F115" s="99">
        <v>0.33378113630002798</v>
      </c>
      <c r="G115" s="98">
        <v>80</v>
      </c>
      <c r="H115" s="98">
        <v>57.5</v>
      </c>
      <c r="I115" s="98">
        <v>48.7</v>
      </c>
      <c r="J115" s="98">
        <v>59.1</v>
      </c>
      <c r="K115" s="98">
        <v>76.2</v>
      </c>
      <c r="L115" s="98">
        <v>92.6</v>
      </c>
      <c r="M115" s="97" t="s">
        <v>27</v>
      </c>
      <c r="N115" s="97" t="s">
        <v>126</v>
      </c>
      <c r="O115" s="98">
        <v>19350</v>
      </c>
      <c r="P115" s="98">
        <v>2700</v>
      </c>
      <c r="Q115" s="98">
        <v>2700</v>
      </c>
      <c r="R115" s="98">
        <v>0</v>
      </c>
      <c r="S115" s="98">
        <v>22050</v>
      </c>
      <c r="T115" s="98">
        <v>1.2441460249393443</v>
      </c>
      <c r="U115" s="97" t="s">
        <v>27</v>
      </c>
    </row>
    <row r="116" spans="1:21" x14ac:dyDescent="0.35">
      <c r="A116" s="97" t="s">
        <v>145</v>
      </c>
      <c r="B116" s="98">
        <v>92.33</v>
      </c>
      <c r="C116" s="98">
        <v>16458</v>
      </c>
      <c r="D116" s="98">
        <v>178.3</v>
      </c>
      <c r="E116" s="98">
        <v>3622</v>
      </c>
      <c r="F116" s="99">
        <v>0.34287987271280829</v>
      </c>
      <c r="G116" s="98">
        <v>220</v>
      </c>
      <c r="H116" s="98">
        <v>44.1</v>
      </c>
      <c r="I116" s="98">
        <v>34.9</v>
      </c>
      <c r="J116" s="98">
        <v>53</v>
      </c>
      <c r="K116" s="98">
        <v>66.3</v>
      </c>
      <c r="L116" s="98">
        <v>90.6</v>
      </c>
      <c r="M116" s="97" t="s">
        <v>27</v>
      </c>
      <c r="N116" s="97" t="s">
        <v>126</v>
      </c>
      <c r="O116" s="98">
        <v>262482</v>
      </c>
      <c r="P116" s="98">
        <v>50763</v>
      </c>
      <c r="Q116" s="98">
        <v>2819</v>
      </c>
      <c r="R116" s="98">
        <v>2018</v>
      </c>
      <c r="S116" s="98">
        <v>315263</v>
      </c>
      <c r="T116" s="98">
        <v>19.15560821484992</v>
      </c>
      <c r="U116" s="97" t="s">
        <v>27</v>
      </c>
    </row>
    <row r="117" spans="1:21" x14ac:dyDescent="0.35">
      <c r="A117" s="97" t="s">
        <v>146</v>
      </c>
      <c r="B117" s="98">
        <v>217.09</v>
      </c>
      <c r="C117" s="98">
        <v>15912</v>
      </c>
      <c r="D117" s="98">
        <v>73.3</v>
      </c>
      <c r="E117" s="98">
        <v>3038</v>
      </c>
      <c r="F117" s="99">
        <v>0.39585439838220426</v>
      </c>
      <c r="G117" s="98">
        <v>16</v>
      </c>
      <c r="H117" s="98">
        <v>71.599999999999994</v>
      </c>
      <c r="I117" s="98">
        <v>23.3</v>
      </c>
      <c r="J117" s="98">
        <v>46.8</v>
      </c>
      <c r="K117" s="98">
        <v>87</v>
      </c>
      <c r="L117" s="98">
        <v>98.6</v>
      </c>
      <c r="M117" s="97" t="s">
        <v>116</v>
      </c>
      <c r="N117" s="97" t="s">
        <v>126</v>
      </c>
      <c r="O117" s="98">
        <v>909688</v>
      </c>
      <c r="P117" s="98">
        <v>90969</v>
      </c>
      <c r="Q117" s="98">
        <v>12600</v>
      </c>
      <c r="R117" s="98">
        <v>70200</v>
      </c>
      <c r="S117" s="98">
        <v>1070857</v>
      </c>
      <c r="T117" s="98">
        <v>67.29870537958773</v>
      </c>
      <c r="U117" s="97" t="s">
        <v>116</v>
      </c>
    </row>
    <row r="118" spans="1:21" x14ac:dyDescent="0.35">
      <c r="A118" s="97" t="s">
        <v>147</v>
      </c>
      <c r="B118" s="98">
        <v>156.82</v>
      </c>
      <c r="C118" s="98">
        <v>362133</v>
      </c>
      <c r="D118" s="98">
        <v>2309.1999999999998</v>
      </c>
      <c r="E118" s="98">
        <v>77782</v>
      </c>
      <c r="F118" s="99">
        <v>0.54928548843378278</v>
      </c>
      <c r="G118" s="98">
        <v>9</v>
      </c>
      <c r="H118" s="98">
        <v>44.5</v>
      </c>
      <c r="I118" s="98">
        <v>43.4</v>
      </c>
      <c r="J118" s="98">
        <v>68.3</v>
      </c>
      <c r="K118" s="98">
        <v>62.5</v>
      </c>
      <c r="L118" s="98">
        <v>91.9</v>
      </c>
      <c r="M118" s="97" t="s">
        <v>32</v>
      </c>
      <c r="N118" s="97" t="s">
        <v>126</v>
      </c>
      <c r="O118" s="98">
        <v>47103160</v>
      </c>
      <c r="P118" s="98">
        <v>1751568</v>
      </c>
      <c r="Q118" s="98">
        <v>9815</v>
      </c>
      <c r="R118" s="98">
        <v>1057870</v>
      </c>
      <c r="S118" s="98">
        <v>49912598</v>
      </c>
      <c r="T118" s="98">
        <v>137.82946596968517</v>
      </c>
      <c r="U118" s="97" t="s">
        <v>32</v>
      </c>
    </row>
    <row r="119" spans="1:21" x14ac:dyDescent="0.35">
      <c r="A119" s="97" t="s">
        <v>148</v>
      </c>
      <c r="B119" s="98">
        <v>426.67</v>
      </c>
      <c r="C119" s="98">
        <v>130288</v>
      </c>
      <c r="D119" s="98">
        <v>305.39999999999998</v>
      </c>
      <c r="E119" s="98">
        <v>41666</v>
      </c>
      <c r="F119" s="99">
        <v>0.56604405533399804</v>
      </c>
      <c r="G119" s="98">
        <v>10</v>
      </c>
      <c r="H119" s="98">
        <v>64.2</v>
      </c>
      <c r="I119" s="98">
        <v>48.4</v>
      </c>
      <c r="J119" s="98">
        <v>69.099999999999994</v>
      </c>
      <c r="K119" s="98">
        <v>77.5</v>
      </c>
      <c r="L119" s="98">
        <v>98.3</v>
      </c>
      <c r="M119" s="97" t="s">
        <v>34</v>
      </c>
      <c r="N119" s="97" t="s">
        <v>126</v>
      </c>
      <c r="O119" s="98">
        <v>8538686</v>
      </c>
      <c r="P119" s="98">
        <v>352800</v>
      </c>
      <c r="Q119" s="98">
        <v>30000</v>
      </c>
      <c r="R119" s="98">
        <v>2664</v>
      </c>
      <c r="S119" s="98">
        <v>8894150</v>
      </c>
      <c r="T119" s="98">
        <v>68.265304556060414</v>
      </c>
      <c r="U119" s="97" t="s">
        <v>34</v>
      </c>
    </row>
    <row r="120" spans="1:21" x14ac:dyDescent="0.35">
      <c r="A120" s="97" t="s">
        <v>149</v>
      </c>
      <c r="B120" s="98">
        <v>140.21</v>
      </c>
      <c r="C120" s="98">
        <v>47134</v>
      </c>
      <c r="D120" s="98">
        <v>336.2</v>
      </c>
      <c r="E120" s="98">
        <v>7176</v>
      </c>
      <c r="F120" s="99">
        <v>0.34824695770572717</v>
      </c>
      <c r="G120" s="98">
        <v>97</v>
      </c>
      <c r="H120" s="98">
        <v>49.7</v>
      </c>
      <c r="I120" s="98">
        <v>50</v>
      </c>
      <c r="J120" s="98">
        <v>77.599999999999994</v>
      </c>
      <c r="K120" s="98">
        <v>66.5</v>
      </c>
      <c r="L120" s="98">
        <v>92.1</v>
      </c>
      <c r="M120" s="97" t="s">
        <v>27</v>
      </c>
      <c r="N120" s="97" t="s">
        <v>126</v>
      </c>
      <c r="O120" s="98">
        <v>4375000</v>
      </c>
      <c r="P120" s="98">
        <v>0</v>
      </c>
      <c r="Q120" s="98">
        <v>0</v>
      </c>
      <c r="R120" s="98">
        <v>0</v>
      </c>
      <c r="S120" s="98">
        <v>4375000</v>
      </c>
      <c r="T120" s="98">
        <v>92.820469300292785</v>
      </c>
      <c r="U120" s="97" t="s">
        <v>27</v>
      </c>
    </row>
    <row r="121" spans="1:21" x14ac:dyDescent="0.35">
      <c r="A121" s="97" t="s">
        <v>150</v>
      </c>
      <c r="B121" s="98">
        <v>343.59</v>
      </c>
      <c r="C121" s="98">
        <v>151306</v>
      </c>
      <c r="D121" s="98">
        <v>440.4</v>
      </c>
      <c r="E121" s="98">
        <v>27491</v>
      </c>
      <c r="F121" s="99">
        <v>0.48104653088259647</v>
      </c>
      <c r="G121" s="98">
        <v>11</v>
      </c>
      <c r="H121" s="98">
        <v>46.8</v>
      </c>
      <c r="I121" s="98">
        <v>51.5</v>
      </c>
      <c r="J121" s="98">
        <v>69</v>
      </c>
      <c r="K121" s="98">
        <v>59.4</v>
      </c>
      <c r="L121" s="98">
        <v>92.3</v>
      </c>
      <c r="M121" s="97" t="s">
        <v>34</v>
      </c>
      <c r="N121" s="97" t="s">
        <v>126</v>
      </c>
      <c r="O121" s="98">
        <v>10142774</v>
      </c>
      <c r="P121" s="98">
        <v>824614</v>
      </c>
      <c r="Q121" s="98">
        <v>5000</v>
      </c>
      <c r="R121" s="98">
        <v>979657</v>
      </c>
      <c r="S121" s="98">
        <v>11947045</v>
      </c>
      <c r="T121" s="98">
        <v>78.959492683700574</v>
      </c>
      <c r="U121" s="97" t="s">
        <v>34</v>
      </c>
    </row>
    <row r="122" spans="1:21" x14ac:dyDescent="0.35">
      <c r="A122" s="97" t="s">
        <v>151</v>
      </c>
      <c r="B122" s="98">
        <v>143.47999999999999</v>
      </c>
      <c r="C122" s="98">
        <v>28193</v>
      </c>
      <c r="D122" s="98">
        <v>196.5</v>
      </c>
      <c r="E122" s="98">
        <v>3005</v>
      </c>
      <c r="F122" s="99">
        <v>0.28466711738960254</v>
      </c>
      <c r="G122" s="98">
        <v>206</v>
      </c>
      <c r="H122" s="98">
        <v>72</v>
      </c>
      <c r="I122" s="98">
        <v>45.8</v>
      </c>
      <c r="J122" s="98">
        <v>57.5</v>
      </c>
      <c r="K122" s="98">
        <v>81.900000000000006</v>
      </c>
      <c r="L122" s="98">
        <v>98.7</v>
      </c>
      <c r="M122" s="97" t="s">
        <v>27</v>
      </c>
      <c r="N122" s="97" t="s">
        <v>126</v>
      </c>
      <c r="O122" s="98">
        <v>304000</v>
      </c>
      <c r="P122" s="98">
        <v>60400</v>
      </c>
      <c r="Q122" s="98">
        <v>3200</v>
      </c>
      <c r="R122" s="98">
        <v>39000</v>
      </c>
      <c r="S122" s="98">
        <v>403400</v>
      </c>
      <c r="T122" s="98">
        <v>14.308516298371936</v>
      </c>
      <c r="U122" s="97" t="s">
        <v>27</v>
      </c>
    </row>
    <row r="123" spans="1:21" x14ac:dyDescent="0.35">
      <c r="A123" s="97" t="s">
        <v>152</v>
      </c>
      <c r="B123" s="98">
        <v>418.91</v>
      </c>
      <c r="C123" s="98">
        <v>34775</v>
      </c>
      <c r="D123" s="98">
        <v>83</v>
      </c>
      <c r="E123" s="98">
        <v>4652</v>
      </c>
      <c r="F123" s="99">
        <v>0.30013544278262877</v>
      </c>
      <c r="G123" s="98">
        <v>155</v>
      </c>
      <c r="H123" s="98">
        <v>43.8</v>
      </c>
      <c r="I123" s="98">
        <v>43.7</v>
      </c>
      <c r="J123" s="98">
        <v>65.099999999999994</v>
      </c>
      <c r="K123" s="98">
        <v>63.5</v>
      </c>
      <c r="L123" s="98">
        <v>91.4</v>
      </c>
      <c r="M123" s="97" t="s">
        <v>27</v>
      </c>
      <c r="N123" s="97" t="s">
        <v>126</v>
      </c>
      <c r="O123" s="98">
        <v>240618</v>
      </c>
      <c r="P123" s="98">
        <v>43912</v>
      </c>
      <c r="Q123" s="98">
        <v>25314</v>
      </c>
      <c r="R123" s="98">
        <v>0</v>
      </c>
      <c r="S123" s="98">
        <v>284530</v>
      </c>
      <c r="T123" s="98">
        <v>8.1820273184759174</v>
      </c>
      <c r="U123" s="97" t="s">
        <v>27</v>
      </c>
    </row>
    <row r="124" spans="1:21" x14ac:dyDescent="0.35">
      <c r="A124" s="97" t="s">
        <v>153</v>
      </c>
      <c r="B124" s="98">
        <v>350.05</v>
      </c>
      <c r="C124" s="98">
        <v>31911</v>
      </c>
      <c r="D124" s="98">
        <v>91.2</v>
      </c>
      <c r="E124" s="98">
        <v>5028</v>
      </c>
      <c r="F124" s="99">
        <v>0.39976035820142525</v>
      </c>
      <c r="G124" s="98">
        <v>57</v>
      </c>
      <c r="H124" s="98">
        <v>68.8</v>
      </c>
      <c r="I124" s="98">
        <v>37.200000000000003</v>
      </c>
      <c r="J124" s="98">
        <v>67.900000000000006</v>
      </c>
      <c r="K124" s="98">
        <v>83.3</v>
      </c>
      <c r="L124" s="98">
        <v>97.5</v>
      </c>
      <c r="M124" s="97" t="s">
        <v>41</v>
      </c>
      <c r="N124" s="97" t="s">
        <v>126</v>
      </c>
      <c r="O124" s="98">
        <v>80000</v>
      </c>
      <c r="P124" s="98">
        <v>57000</v>
      </c>
      <c r="Q124" s="98">
        <v>10000</v>
      </c>
      <c r="R124" s="98">
        <v>12000</v>
      </c>
      <c r="S124" s="98">
        <v>149000</v>
      </c>
      <c r="T124" s="98">
        <v>4.6692363134969135</v>
      </c>
      <c r="U124" s="97" t="s">
        <v>41</v>
      </c>
    </row>
    <row r="125" spans="1:21" x14ac:dyDescent="0.35">
      <c r="A125" s="97" t="s">
        <v>154</v>
      </c>
      <c r="B125" s="98">
        <v>340.1</v>
      </c>
      <c r="C125" s="98">
        <v>46936</v>
      </c>
      <c r="D125" s="98">
        <v>138</v>
      </c>
      <c r="E125" s="98">
        <v>3848</v>
      </c>
      <c r="F125" s="99">
        <v>0.26849450148984971</v>
      </c>
      <c r="G125" s="98">
        <v>129</v>
      </c>
      <c r="H125" s="98">
        <v>47.5</v>
      </c>
      <c r="I125" s="98">
        <v>42</v>
      </c>
      <c r="J125" s="98">
        <v>61.9</v>
      </c>
      <c r="K125" s="98">
        <v>63.5</v>
      </c>
      <c r="L125" s="98">
        <v>95.4</v>
      </c>
      <c r="M125" s="97" t="s">
        <v>13</v>
      </c>
      <c r="N125" s="97" t="s">
        <v>126</v>
      </c>
      <c r="O125" s="98">
        <v>2445700</v>
      </c>
      <c r="P125" s="98">
        <v>24000</v>
      </c>
      <c r="Q125" s="98">
        <v>4600</v>
      </c>
      <c r="R125" s="98">
        <v>0</v>
      </c>
      <c r="S125" s="98">
        <v>2469700</v>
      </c>
      <c r="T125" s="98">
        <v>52.618459178455772</v>
      </c>
      <c r="U125" s="97" t="s">
        <v>13</v>
      </c>
    </row>
    <row r="126" spans="1:21" x14ac:dyDescent="0.35">
      <c r="A126" s="97" t="s">
        <v>155</v>
      </c>
      <c r="B126" s="98">
        <v>1244.45</v>
      </c>
      <c r="C126" s="98">
        <v>86560</v>
      </c>
      <c r="D126" s="98">
        <v>69.599999999999994</v>
      </c>
      <c r="E126" s="98">
        <v>10402</v>
      </c>
      <c r="F126" s="99">
        <v>0.44241278332449446</v>
      </c>
      <c r="G126" s="98">
        <v>164</v>
      </c>
      <c r="H126" s="98">
        <v>46.1</v>
      </c>
      <c r="I126" s="98">
        <v>50</v>
      </c>
      <c r="J126" s="98">
        <v>66</v>
      </c>
      <c r="K126" s="98">
        <v>59.5</v>
      </c>
      <c r="L126" s="98">
        <v>88.5</v>
      </c>
      <c r="M126" s="97" t="s">
        <v>34</v>
      </c>
      <c r="N126" s="97" t="s">
        <v>126</v>
      </c>
      <c r="O126" s="98">
        <v>4650685</v>
      </c>
      <c r="P126" s="98">
        <v>88860</v>
      </c>
      <c r="Q126" s="98">
        <v>10000</v>
      </c>
      <c r="R126" s="98">
        <v>0</v>
      </c>
      <c r="S126" s="98">
        <v>4739545</v>
      </c>
      <c r="T126" s="98">
        <v>54.754447781885396</v>
      </c>
      <c r="U126" s="97" t="s">
        <v>34</v>
      </c>
    </row>
    <row r="127" spans="1:21" x14ac:dyDescent="0.35">
      <c r="A127" s="97" t="s">
        <v>156</v>
      </c>
      <c r="B127" s="98">
        <v>392.27</v>
      </c>
      <c r="C127" s="98">
        <v>18962</v>
      </c>
      <c r="D127" s="98">
        <v>48.3</v>
      </c>
      <c r="E127" s="98">
        <v>1956</v>
      </c>
      <c r="F127" s="99">
        <v>0.31828667295795321</v>
      </c>
      <c r="G127" s="98">
        <v>142</v>
      </c>
      <c r="H127" s="98">
        <v>65.900000000000006</v>
      </c>
      <c r="I127" s="98">
        <v>37.1</v>
      </c>
      <c r="J127" s="98">
        <v>51.4</v>
      </c>
      <c r="K127" s="98">
        <v>82</v>
      </c>
      <c r="L127" s="98">
        <v>97.8</v>
      </c>
      <c r="M127" s="97" t="s">
        <v>116</v>
      </c>
      <c r="N127" s="97" t="s">
        <v>126</v>
      </c>
      <c r="O127" s="98">
        <v>286625</v>
      </c>
      <c r="P127" s="98">
        <v>51031</v>
      </c>
      <c r="Q127" s="98">
        <v>2250</v>
      </c>
      <c r="R127" s="98">
        <v>0</v>
      </c>
      <c r="S127" s="98">
        <v>337656</v>
      </c>
      <c r="T127" s="98">
        <v>17.806982385824281</v>
      </c>
      <c r="U127" s="97" t="s">
        <v>116</v>
      </c>
    </row>
    <row r="128" spans="1:21" x14ac:dyDescent="0.35">
      <c r="A128" s="97" t="s">
        <v>157</v>
      </c>
      <c r="B128" s="98">
        <v>419.74</v>
      </c>
      <c r="C128" s="98">
        <v>44866</v>
      </c>
      <c r="D128" s="98">
        <v>106.9</v>
      </c>
      <c r="E128" s="98">
        <v>7798</v>
      </c>
      <c r="F128" s="99">
        <v>0.40740489744284808</v>
      </c>
      <c r="G128" s="98">
        <v>250</v>
      </c>
      <c r="H128" s="98">
        <v>65.2</v>
      </c>
      <c r="I128" s="98">
        <v>51.2</v>
      </c>
      <c r="J128" s="98">
        <v>56.6</v>
      </c>
      <c r="K128" s="98">
        <v>82.9</v>
      </c>
      <c r="L128" s="98">
        <v>95.8</v>
      </c>
      <c r="M128" s="97" t="s">
        <v>27</v>
      </c>
      <c r="N128" s="97" t="s">
        <v>126</v>
      </c>
      <c r="O128" s="98">
        <v>3245558</v>
      </c>
      <c r="P128" s="98">
        <v>101925</v>
      </c>
      <c r="Q128" s="98">
        <v>5000</v>
      </c>
      <c r="R128" s="98">
        <v>18000</v>
      </c>
      <c r="S128" s="98">
        <v>3365483</v>
      </c>
      <c r="T128" s="98">
        <v>75.011879819908174</v>
      </c>
      <c r="U128" s="97" t="s">
        <v>27</v>
      </c>
    </row>
    <row r="129" spans="1:21" x14ac:dyDescent="0.35">
      <c r="A129" s="97" t="s">
        <v>158</v>
      </c>
      <c r="B129" s="98">
        <v>1269.4100000000001</v>
      </c>
      <c r="C129" s="98">
        <v>52241</v>
      </c>
      <c r="D129" s="98">
        <v>41.2</v>
      </c>
      <c r="E129" s="98">
        <v>6356</v>
      </c>
      <c r="F129" s="99">
        <v>0.38679371383833949</v>
      </c>
      <c r="G129" s="98">
        <v>8</v>
      </c>
      <c r="H129" s="98">
        <v>48.2</v>
      </c>
      <c r="I129" s="98">
        <v>49.6</v>
      </c>
      <c r="J129" s="98">
        <v>56.9</v>
      </c>
      <c r="K129" s="98">
        <v>61.5</v>
      </c>
      <c r="L129" s="98">
        <v>89.9</v>
      </c>
      <c r="M129" s="97" t="s">
        <v>53</v>
      </c>
      <c r="N129" s="97" t="s">
        <v>126</v>
      </c>
      <c r="O129" s="98">
        <v>2682901</v>
      </c>
      <c r="P129" s="98">
        <v>11250</v>
      </c>
      <c r="Q129" s="98">
        <v>3750</v>
      </c>
      <c r="R129" s="98">
        <v>100000</v>
      </c>
      <c r="S129" s="98">
        <v>2794151</v>
      </c>
      <c r="T129" s="98">
        <v>53.485787025516359</v>
      </c>
      <c r="U129" s="97" t="s">
        <v>53</v>
      </c>
    </row>
    <row r="130" spans="1:21" x14ac:dyDescent="0.35">
      <c r="A130" s="97" t="s">
        <v>159</v>
      </c>
      <c r="B130" s="98">
        <v>946.59</v>
      </c>
      <c r="C130" s="98">
        <v>10299</v>
      </c>
      <c r="D130" s="98">
        <v>10.9</v>
      </c>
      <c r="E130" s="98">
        <v>1344</v>
      </c>
      <c r="F130" s="99">
        <v>0.39650229357798167</v>
      </c>
      <c r="G130" s="98">
        <v>79</v>
      </c>
      <c r="H130" s="98"/>
      <c r="I130" s="98"/>
      <c r="J130" s="98"/>
      <c r="K130" s="98"/>
      <c r="L130" s="98"/>
      <c r="M130" s="97" t="s">
        <v>53</v>
      </c>
      <c r="N130" s="97" t="s">
        <v>160</v>
      </c>
      <c r="O130" s="98">
        <v>12880</v>
      </c>
      <c r="P130" s="98">
        <v>900</v>
      </c>
      <c r="Q130" s="98">
        <v>900</v>
      </c>
      <c r="R130" s="98">
        <v>1200</v>
      </c>
      <c r="S130" s="98">
        <v>14980</v>
      </c>
      <c r="T130" s="98">
        <v>1.4545101466161763</v>
      </c>
      <c r="U130" s="97" t="s">
        <v>53</v>
      </c>
    </row>
    <row r="131" spans="1:21" x14ac:dyDescent="0.35">
      <c r="A131" s="97" t="s">
        <v>161</v>
      </c>
      <c r="B131" s="98">
        <v>1013.71</v>
      </c>
      <c r="C131" s="98">
        <v>105796</v>
      </c>
      <c r="D131" s="98">
        <v>104.4</v>
      </c>
      <c r="E131" s="98">
        <v>10569</v>
      </c>
      <c r="F131" s="99">
        <v>0.47391296077909234</v>
      </c>
      <c r="G131" s="98">
        <v>25</v>
      </c>
      <c r="H131" s="98">
        <v>49.7</v>
      </c>
      <c r="I131" s="98">
        <v>43.8</v>
      </c>
      <c r="J131" s="98">
        <v>47.3</v>
      </c>
      <c r="K131" s="98">
        <v>65.900000000000006</v>
      </c>
      <c r="L131" s="98">
        <v>95</v>
      </c>
      <c r="M131" s="97" t="s">
        <v>34</v>
      </c>
      <c r="N131" s="97" t="s">
        <v>160</v>
      </c>
      <c r="O131" s="98">
        <v>5055674</v>
      </c>
      <c r="P131" s="98">
        <v>558686</v>
      </c>
      <c r="Q131" s="98">
        <v>8500</v>
      </c>
      <c r="R131" s="98">
        <v>53200</v>
      </c>
      <c r="S131" s="98">
        <v>5667560</v>
      </c>
      <c r="T131" s="98">
        <v>53.570645393020527</v>
      </c>
      <c r="U131" s="97" t="s">
        <v>34</v>
      </c>
    </row>
    <row r="132" spans="1:21" x14ac:dyDescent="0.35">
      <c r="A132" s="97" t="s">
        <v>162</v>
      </c>
      <c r="B132" s="98">
        <v>882.55</v>
      </c>
      <c r="C132" s="98">
        <v>26565</v>
      </c>
      <c r="D132" s="98">
        <v>30.1</v>
      </c>
      <c r="E132" s="98">
        <v>2354</v>
      </c>
      <c r="F132" s="99">
        <v>0.29749764816556912</v>
      </c>
      <c r="G132" s="98">
        <v>186</v>
      </c>
      <c r="H132" s="98">
        <v>56.6</v>
      </c>
      <c r="I132" s="98">
        <v>46.4</v>
      </c>
      <c r="J132" s="98">
        <v>53.9</v>
      </c>
      <c r="K132" s="98">
        <v>67</v>
      </c>
      <c r="L132" s="98">
        <v>94.3</v>
      </c>
      <c r="M132" s="97" t="s">
        <v>27</v>
      </c>
      <c r="N132" s="97" t="s">
        <v>160</v>
      </c>
      <c r="O132" s="98">
        <v>785249</v>
      </c>
      <c r="P132" s="98">
        <v>58700</v>
      </c>
      <c r="Q132" s="98">
        <v>28150</v>
      </c>
      <c r="R132" s="98">
        <v>20130</v>
      </c>
      <c r="S132" s="98">
        <v>864079</v>
      </c>
      <c r="T132" s="98">
        <v>32.526971579145496</v>
      </c>
      <c r="U132" s="97" t="s">
        <v>27</v>
      </c>
    </row>
    <row r="133" spans="1:21" x14ac:dyDescent="0.35">
      <c r="A133" s="97" t="s">
        <v>163</v>
      </c>
      <c r="B133" s="98">
        <v>1108.1400000000001</v>
      </c>
      <c r="C133" s="98">
        <v>47108</v>
      </c>
      <c r="D133" s="98">
        <v>42.5</v>
      </c>
      <c r="E133" s="98">
        <v>4755</v>
      </c>
      <c r="F133" s="99">
        <v>0.40712933619754554</v>
      </c>
      <c r="G133" s="98">
        <v>53</v>
      </c>
      <c r="H133" s="98"/>
      <c r="I133" s="98"/>
      <c r="J133" s="98"/>
      <c r="K133" s="98"/>
      <c r="L133" s="98"/>
      <c r="M133" s="97" t="s">
        <v>41</v>
      </c>
      <c r="N133" s="97" t="s">
        <v>160</v>
      </c>
      <c r="O133" s="98">
        <v>1314766</v>
      </c>
      <c r="P133" s="98">
        <v>131477</v>
      </c>
      <c r="Q133" s="98">
        <v>8450</v>
      </c>
      <c r="R133" s="98">
        <v>0</v>
      </c>
      <c r="S133" s="98">
        <v>1446243</v>
      </c>
      <c r="T133" s="98">
        <v>30.700581642183916</v>
      </c>
      <c r="U133" s="97" t="s">
        <v>41</v>
      </c>
    </row>
    <row r="134" spans="1:21" x14ac:dyDescent="0.35">
      <c r="A134" s="97" t="s">
        <v>164</v>
      </c>
      <c r="B134" s="98">
        <v>868.75</v>
      </c>
      <c r="C134" s="98">
        <v>68325</v>
      </c>
      <c r="D134" s="98">
        <v>78.599999999999994</v>
      </c>
      <c r="E134" s="98">
        <v>6486</v>
      </c>
      <c r="F134" s="99">
        <v>0.42890855457227139</v>
      </c>
      <c r="G134" s="98">
        <v>230</v>
      </c>
      <c r="H134" s="98">
        <v>67.2</v>
      </c>
      <c r="I134" s="98">
        <v>28.7</v>
      </c>
      <c r="J134" s="98">
        <v>52.8</v>
      </c>
      <c r="K134" s="98">
        <v>80.099999999999994</v>
      </c>
      <c r="L134" s="98">
        <v>97</v>
      </c>
      <c r="M134" s="97" t="s">
        <v>41</v>
      </c>
      <c r="N134" s="97" t="s">
        <v>160</v>
      </c>
      <c r="O134" s="98">
        <v>1648000</v>
      </c>
      <c r="P134" s="98">
        <v>80000</v>
      </c>
      <c r="Q134" s="98">
        <v>11000</v>
      </c>
      <c r="R134" s="98">
        <v>8000</v>
      </c>
      <c r="S134" s="98">
        <v>1736000</v>
      </c>
      <c r="T134" s="98">
        <v>25.407976582510063</v>
      </c>
      <c r="U134" s="97" t="s">
        <v>41</v>
      </c>
    </row>
    <row r="135" spans="1:21" x14ac:dyDescent="0.35">
      <c r="A135" s="97" t="s">
        <v>165</v>
      </c>
      <c r="B135" s="98">
        <v>606.32000000000005</v>
      </c>
      <c r="C135" s="98">
        <v>85653</v>
      </c>
      <c r="D135" s="98">
        <v>141.30000000000001</v>
      </c>
      <c r="E135" s="98">
        <v>8433</v>
      </c>
      <c r="F135" s="99">
        <v>0.29559096047831612</v>
      </c>
      <c r="G135" s="98">
        <v>104</v>
      </c>
      <c r="H135" s="98">
        <v>73.3</v>
      </c>
      <c r="I135" s="98">
        <v>28.9</v>
      </c>
      <c r="J135" s="98">
        <v>44.6</v>
      </c>
      <c r="K135" s="98">
        <v>82.2</v>
      </c>
      <c r="L135" s="98">
        <v>98.2</v>
      </c>
      <c r="M135" s="97" t="s">
        <v>13</v>
      </c>
      <c r="N135" s="97" t="s">
        <v>160</v>
      </c>
      <c r="O135" s="98">
        <v>2683618</v>
      </c>
      <c r="P135" s="98">
        <v>9000</v>
      </c>
      <c r="Q135" s="98">
        <v>8000</v>
      </c>
      <c r="R135" s="98">
        <v>0</v>
      </c>
      <c r="S135" s="98">
        <v>2692618</v>
      </c>
      <c r="T135" s="98">
        <v>31.436353659533232</v>
      </c>
      <c r="U135" s="97" t="s">
        <v>13</v>
      </c>
    </row>
    <row r="136" spans="1:21" x14ac:dyDescent="0.35">
      <c r="A136" s="97" t="s">
        <v>166</v>
      </c>
      <c r="B136" s="98">
        <v>266.64999999999998</v>
      </c>
      <c r="C136" s="98">
        <v>39875</v>
      </c>
      <c r="D136" s="98">
        <v>149.5</v>
      </c>
      <c r="E136" s="98">
        <v>10825</v>
      </c>
      <c r="F136" s="99">
        <v>0.409511593984206</v>
      </c>
      <c r="G136" s="98">
        <v>84</v>
      </c>
      <c r="H136" s="98">
        <v>64.3</v>
      </c>
      <c r="I136" s="98">
        <v>31.3</v>
      </c>
      <c r="J136" s="98">
        <v>45.7</v>
      </c>
      <c r="K136" s="98">
        <v>70.7</v>
      </c>
      <c r="L136" s="98">
        <v>98.2</v>
      </c>
      <c r="M136" s="97" t="s">
        <v>13</v>
      </c>
      <c r="N136" s="97" t="s">
        <v>167</v>
      </c>
      <c r="O136" s="98">
        <v>489486</v>
      </c>
      <c r="P136" s="98">
        <v>20000</v>
      </c>
      <c r="Q136" s="98">
        <v>18000</v>
      </c>
      <c r="R136" s="98">
        <v>0</v>
      </c>
      <c r="S136" s="98">
        <v>509486</v>
      </c>
      <c r="T136" s="98">
        <v>12.777078369905956</v>
      </c>
      <c r="U136" s="97" t="s">
        <v>13</v>
      </c>
    </row>
    <row r="137" spans="1:21" x14ac:dyDescent="0.35">
      <c r="A137" s="97" t="s">
        <v>168</v>
      </c>
      <c r="B137" s="98">
        <v>56.82</v>
      </c>
      <c r="C137" s="98">
        <v>40730</v>
      </c>
      <c r="D137" s="98">
        <v>716.8</v>
      </c>
      <c r="E137" s="98">
        <v>8221</v>
      </c>
      <c r="F137" s="99">
        <v>0.29895613770952523</v>
      </c>
      <c r="G137" s="98">
        <v>143</v>
      </c>
      <c r="H137" s="98"/>
      <c r="I137" s="98"/>
      <c r="J137" s="98"/>
      <c r="K137" s="98"/>
      <c r="L137" s="98"/>
      <c r="M137" s="97" t="s">
        <v>13</v>
      </c>
      <c r="N137" s="97" t="s">
        <v>167</v>
      </c>
      <c r="O137" s="98">
        <v>236246</v>
      </c>
      <c r="P137" s="98">
        <v>18415</v>
      </c>
      <c r="Q137" s="98">
        <v>4445</v>
      </c>
      <c r="R137" s="98">
        <v>0</v>
      </c>
      <c r="S137" s="98">
        <v>254661</v>
      </c>
      <c r="T137" s="98">
        <v>6.25241836484164</v>
      </c>
      <c r="U137" s="97" t="s">
        <v>13</v>
      </c>
    </row>
    <row r="138" spans="1:21" x14ac:dyDescent="0.35">
      <c r="A138" s="97" t="s">
        <v>169</v>
      </c>
      <c r="B138" s="98">
        <v>25.75</v>
      </c>
      <c r="C138" s="98">
        <v>12819</v>
      </c>
      <c r="D138" s="98">
        <v>497.8</v>
      </c>
      <c r="E138" s="98">
        <v>839</v>
      </c>
      <c r="F138" s="99">
        <v>0.26093749999999999</v>
      </c>
      <c r="G138" s="98">
        <v>28</v>
      </c>
      <c r="H138" s="98">
        <v>70.099999999999994</v>
      </c>
      <c r="I138" s="98">
        <v>40.6</v>
      </c>
      <c r="J138" s="98">
        <v>45.2</v>
      </c>
      <c r="K138" s="98">
        <v>80.099999999999994</v>
      </c>
      <c r="L138" s="98">
        <v>99.9</v>
      </c>
      <c r="M138" s="97" t="s">
        <v>13</v>
      </c>
      <c r="N138" s="97" t="s">
        <v>167</v>
      </c>
      <c r="O138" s="98">
        <v>67512</v>
      </c>
      <c r="P138" s="98">
        <v>3000</v>
      </c>
      <c r="Q138" s="98">
        <v>1200</v>
      </c>
      <c r="R138" s="98">
        <v>0</v>
      </c>
      <c r="S138" s="98">
        <v>70512</v>
      </c>
      <c r="T138" s="98">
        <v>5.5005850690381468</v>
      </c>
      <c r="U138" s="97" t="s">
        <v>13</v>
      </c>
    </row>
    <row r="139" spans="1:21" x14ac:dyDescent="0.35">
      <c r="A139" s="97" t="s">
        <v>170</v>
      </c>
      <c r="B139" s="98">
        <v>251.83</v>
      </c>
      <c r="C139" s="98">
        <v>27862</v>
      </c>
      <c r="D139" s="98">
        <v>110.6</v>
      </c>
      <c r="E139" s="98">
        <v>6675</v>
      </c>
      <c r="F139" s="99">
        <v>0.44395407247936852</v>
      </c>
      <c r="G139" s="98">
        <v>120</v>
      </c>
      <c r="H139" s="98">
        <v>66.400000000000006</v>
      </c>
      <c r="I139" s="98">
        <v>24.2</v>
      </c>
      <c r="J139" s="98">
        <v>43.4</v>
      </c>
      <c r="K139" s="98">
        <v>73.900000000000006</v>
      </c>
      <c r="L139" s="98">
        <v>98</v>
      </c>
      <c r="M139" s="97" t="s">
        <v>13</v>
      </c>
      <c r="N139" s="97" t="s">
        <v>167</v>
      </c>
      <c r="O139" s="98">
        <v>358400</v>
      </c>
      <c r="P139" s="98">
        <v>32000</v>
      </c>
      <c r="Q139" s="98">
        <v>8750</v>
      </c>
      <c r="R139" s="98">
        <v>0</v>
      </c>
      <c r="S139" s="98">
        <v>390400</v>
      </c>
      <c r="T139" s="98">
        <v>14.011915871078889</v>
      </c>
      <c r="U139" s="97" t="s">
        <v>13</v>
      </c>
    </row>
    <row r="140" spans="1:21" x14ac:dyDescent="0.35">
      <c r="A140" s="97" t="s">
        <v>171</v>
      </c>
      <c r="B140" s="98">
        <v>167.32</v>
      </c>
      <c r="C140" s="98">
        <v>16146</v>
      </c>
      <c r="D140" s="98">
        <v>96.5</v>
      </c>
      <c r="E140" s="98">
        <v>1572</v>
      </c>
      <c r="F140" s="99">
        <v>0.26635944700460829</v>
      </c>
      <c r="G140" s="98">
        <v>91</v>
      </c>
      <c r="H140" s="98">
        <v>76.400000000000006</v>
      </c>
      <c r="I140" s="98">
        <v>25.1</v>
      </c>
      <c r="J140" s="98">
        <v>47</v>
      </c>
      <c r="K140" s="98">
        <v>89.7</v>
      </c>
      <c r="L140" s="98">
        <v>98.8</v>
      </c>
      <c r="M140" s="97" t="s">
        <v>55</v>
      </c>
      <c r="N140" s="97" t="s">
        <v>167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7" t="s">
        <v>55</v>
      </c>
    </row>
    <row r="141" spans="1:21" x14ac:dyDescent="0.35">
      <c r="A141" s="97" t="s">
        <v>172</v>
      </c>
      <c r="B141" s="98">
        <v>386.49</v>
      </c>
      <c r="C141" s="98">
        <v>15333</v>
      </c>
      <c r="D141" s="98">
        <v>39.700000000000003</v>
      </c>
      <c r="E141" s="98">
        <v>1338</v>
      </c>
      <c r="F141" s="99">
        <v>0.27817061303924751</v>
      </c>
      <c r="G141" s="98">
        <v>34</v>
      </c>
      <c r="H141" s="98"/>
      <c r="I141" s="98"/>
      <c r="J141" s="98"/>
      <c r="K141" s="98"/>
      <c r="L141" s="98"/>
      <c r="M141" s="97" t="s">
        <v>55</v>
      </c>
      <c r="N141" s="97" t="s">
        <v>167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7" t="s">
        <v>55</v>
      </c>
    </row>
    <row r="142" spans="1:21" x14ac:dyDescent="0.35">
      <c r="A142" s="97" t="s">
        <v>173</v>
      </c>
      <c r="B142" s="98">
        <v>138.19</v>
      </c>
      <c r="C142" s="98">
        <v>9052</v>
      </c>
      <c r="D142" s="98">
        <v>65.5</v>
      </c>
      <c r="E142" s="98">
        <v>1058</v>
      </c>
      <c r="F142" s="99">
        <v>0.38722707423580788</v>
      </c>
      <c r="G142" s="98">
        <v>23</v>
      </c>
      <c r="H142" s="98">
        <v>69.2</v>
      </c>
      <c r="I142" s="98">
        <v>35.6</v>
      </c>
      <c r="J142" s="98">
        <v>52.1</v>
      </c>
      <c r="K142" s="98">
        <v>90</v>
      </c>
      <c r="L142" s="98">
        <v>99.2</v>
      </c>
      <c r="M142" s="97" t="s">
        <v>116</v>
      </c>
      <c r="N142" s="97" t="s">
        <v>167</v>
      </c>
      <c r="O142" s="98">
        <v>881205</v>
      </c>
      <c r="P142" s="98">
        <v>43520</v>
      </c>
      <c r="Q142" s="98">
        <v>16480</v>
      </c>
      <c r="R142" s="98">
        <v>55600</v>
      </c>
      <c r="S142" s="98">
        <v>980325</v>
      </c>
      <c r="T142" s="98">
        <v>108.29927087936368</v>
      </c>
      <c r="U142" s="97" t="s">
        <v>116</v>
      </c>
    </row>
    <row r="143" spans="1:21" x14ac:dyDescent="0.35">
      <c r="A143" s="97" t="s">
        <v>174</v>
      </c>
      <c r="B143" s="98">
        <v>633.92999999999995</v>
      </c>
      <c r="C143" s="98">
        <v>10502</v>
      </c>
      <c r="D143" s="98">
        <v>16.600000000000001</v>
      </c>
      <c r="E143" s="98">
        <v>1506</v>
      </c>
      <c r="F143" s="99">
        <v>0.31556059746643977</v>
      </c>
      <c r="G143" s="98">
        <v>150</v>
      </c>
      <c r="H143" s="98"/>
      <c r="I143" s="98"/>
      <c r="J143" s="98"/>
      <c r="K143" s="98"/>
      <c r="L143" s="98"/>
      <c r="M143" s="97" t="s">
        <v>55</v>
      </c>
      <c r="N143" s="97" t="s">
        <v>167</v>
      </c>
      <c r="O143" s="98">
        <v>696000</v>
      </c>
      <c r="P143" s="98">
        <v>27445</v>
      </c>
      <c r="Q143" s="98">
        <v>16000</v>
      </c>
      <c r="R143" s="98">
        <v>12000</v>
      </c>
      <c r="S143" s="98">
        <v>735445</v>
      </c>
      <c r="T143" s="98">
        <v>70.029042087221484</v>
      </c>
      <c r="U143" s="97" t="s">
        <v>55</v>
      </c>
    </row>
    <row r="144" spans="1:21" x14ac:dyDescent="0.35">
      <c r="A144" s="97" t="s">
        <v>175</v>
      </c>
      <c r="B144" s="98">
        <v>917.16</v>
      </c>
      <c r="C144" s="98">
        <v>12865</v>
      </c>
      <c r="D144" s="98">
        <v>14</v>
      </c>
      <c r="E144" s="98">
        <v>1352</v>
      </c>
      <c r="F144" s="99">
        <v>0.34949665718896489</v>
      </c>
      <c r="G144" s="98">
        <v>118</v>
      </c>
      <c r="H144" s="98">
        <v>70.599999999999994</v>
      </c>
      <c r="I144" s="98">
        <v>24.2</v>
      </c>
      <c r="J144" s="98">
        <v>56.7</v>
      </c>
      <c r="K144" s="98">
        <v>89.4</v>
      </c>
      <c r="L144" s="98">
        <v>98.4</v>
      </c>
      <c r="M144" s="97" t="s">
        <v>116</v>
      </c>
      <c r="N144" s="97" t="s">
        <v>167</v>
      </c>
      <c r="O144" s="98">
        <v>466351</v>
      </c>
      <c r="P144" s="98">
        <v>112112</v>
      </c>
      <c r="Q144" s="98">
        <v>1617</v>
      </c>
      <c r="R144" s="98">
        <v>0</v>
      </c>
      <c r="S144" s="98">
        <v>578463</v>
      </c>
      <c r="T144" s="98">
        <v>44.964088612514573</v>
      </c>
      <c r="U144" s="97" t="s">
        <v>116</v>
      </c>
    </row>
    <row r="145" spans="1:21" x14ac:dyDescent="0.35">
      <c r="A145" s="97" t="s">
        <v>176</v>
      </c>
      <c r="B145" s="98">
        <v>724.07</v>
      </c>
      <c r="C145" s="98">
        <v>4606</v>
      </c>
      <c r="D145" s="98">
        <v>6.4</v>
      </c>
      <c r="E145" s="98">
        <v>607</v>
      </c>
      <c r="F145" s="99">
        <v>0.38774193548387098</v>
      </c>
      <c r="G145" s="98">
        <v>275</v>
      </c>
      <c r="H145" s="98">
        <v>75.599999999999994</v>
      </c>
      <c r="I145" s="98">
        <v>23.2</v>
      </c>
      <c r="J145" s="98">
        <v>51.3</v>
      </c>
      <c r="K145" s="98">
        <v>85.6</v>
      </c>
      <c r="L145" s="98">
        <v>98.2</v>
      </c>
      <c r="M145" s="97" t="s">
        <v>55</v>
      </c>
      <c r="N145" s="97" t="s">
        <v>167</v>
      </c>
      <c r="O145" s="98">
        <v>182492</v>
      </c>
      <c r="P145" s="98">
        <v>31851</v>
      </c>
      <c r="Q145" s="98">
        <v>4939</v>
      </c>
      <c r="R145" s="98">
        <v>0</v>
      </c>
      <c r="S145" s="98">
        <v>214343</v>
      </c>
      <c r="T145" s="98">
        <v>46.535605731654364</v>
      </c>
      <c r="U145" s="97" t="s">
        <v>55</v>
      </c>
    </row>
    <row r="146" spans="1:21" x14ac:dyDescent="0.35">
      <c r="A146" s="97" t="s">
        <v>177</v>
      </c>
      <c r="B146" s="98">
        <v>588.92999999999995</v>
      </c>
      <c r="C146" s="98">
        <v>6434</v>
      </c>
      <c r="D146" s="98">
        <v>10.9</v>
      </c>
      <c r="E146" s="98">
        <v>657</v>
      </c>
      <c r="F146" s="99">
        <v>0.27933046683046681</v>
      </c>
      <c r="G146" s="98">
        <v>145</v>
      </c>
      <c r="H146" s="98"/>
      <c r="I146" s="98"/>
      <c r="J146" s="98"/>
      <c r="K146" s="98"/>
      <c r="L146" s="98"/>
      <c r="M146" s="97" t="s">
        <v>55</v>
      </c>
      <c r="N146" s="97" t="s">
        <v>167</v>
      </c>
      <c r="O146" s="98">
        <v>450000</v>
      </c>
      <c r="P146" s="98">
        <v>1500</v>
      </c>
      <c r="Q146" s="98">
        <v>750</v>
      </c>
      <c r="R146" s="98">
        <v>1500</v>
      </c>
      <c r="S146" s="98">
        <v>453000</v>
      </c>
      <c r="T146" s="98">
        <v>70.407211687907989</v>
      </c>
      <c r="U146" s="97" t="s">
        <v>55</v>
      </c>
    </row>
    <row r="147" spans="1:21" x14ac:dyDescent="0.35">
      <c r="A147" s="97" t="s">
        <v>178</v>
      </c>
      <c r="B147" s="98">
        <v>316.99</v>
      </c>
      <c r="C147" s="98">
        <v>32446</v>
      </c>
      <c r="D147" s="98">
        <v>102.4</v>
      </c>
      <c r="E147" s="98">
        <v>3638</v>
      </c>
      <c r="F147" s="99">
        <v>0.24557016731493486</v>
      </c>
      <c r="G147" s="98">
        <v>17</v>
      </c>
      <c r="H147" s="98">
        <v>61.1</v>
      </c>
      <c r="I147" s="98">
        <v>37.700000000000003</v>
      </c>
      <c r="J147" s="98">
        <v>50.2</v>
      </c>
      <c r="K147" s="98">
        <v>73.7</v>
      </c>
      <c r="L147" s="98">
        <v>96</v>
      </c>
      <c r="M147" s="97" t="s">
        <v>13</v>
      </c>
      <c r="N147" s="97" t="s">
        <v>167</v>
      </c>
      <c r="O147" s="98">
        <v>200000</v>
      </c>
      <c r="P147" s="98">
        <v>1500</v>
      </c>
      <c r="Q147" s="98">
        <v>1500</v>
      </c>
      <c r="R147" s="98">
        <v>0</v>
      </c>
      <c r="S147" s="98">
        <v>201500</v>
      </c>
      <c r="T147" s="98">
        <v>6.2103186833507982</v>
      </c>
      <c r="U147" s="97" t="s">
        <v>13</v>
      </c>
    </row>
    <row r="148" spans="1:21" x14ac:dyDescent="0.35">
      <c r="A148" s="97" t="s">
        <v>179</v>
      </c>
      <c r="B148" s="98">
        <v>258.51</v>
      </c>
      <c r="C148" s="98">
        <v>43706</v>
      </c>
      <c r="D148" s="98">
        <v>169.1</v>
      </c>
      <c r="E148" s="98">
        <v>4297</v>
      </c>
      <c r="F148" s="99">
        <v>0.22845461227489894</v>
      </c>
      <c r="G148" s="98">
        <v>162</v>
      </c>
      <c r="H148" s="98">
        <v>69.400000000000006</v>
      </c>
      <c r="I148" s="98">
        <v>27.7</v>
      </c>
      <c r="J148" s="98">
        <v>49.1</v>
      </c>
      <c r="K148" s="98">
        <v>76.900000000000006</v>
      </c>
      <c r="L148" s="98">
        <v>97.3</v>
      </c>
      <c r="M148" s="97" t="s">
        <v>13</v>
      </c>
      <c r="N148" s="97" t="s">
        <v>167</v>
      </c>
      <c r="O148" s="98">
        <v>810000</v>
      </c>
      <c r="P148" s="98">
        <v>20000</v>
      </c>
      <c r="Q148" s="98">
        <v>10000</v>
      </c>
      <c r="R148" s="98">
        <v>10000</v>
      </c>
      <c r="S148" s="98">
        <v>840000</v>
      </c>
      <c r="T148" s="98">
        <v>19.219329153891913</v>
      </c>
      <c r="U148" s="97" t="s">
        <v>13</v>
      </c>
    </row>
    <row r="149" spans="1:21" x14ac:dyDescent="0.35">
      <c r="A149" s="97" t="s">
        <v>180</v>
      </c>
      <c r="B149" s="98">
        <v>426.57</v>
      </c>
      <c r="C149" s="98">
        <v>12384</v>
      </c>
      <c r="D149" s="98">
        <v>29</v>
      </c>
      <c r="E149" s="98">
        <v>2482</v>
      </c>
      <c r="F149" s="99">
        <v>0.43943593087707855</v>
      </c>
      <c r="G149" s="98">
        <v>224</v>
      </c>
      <c r="H149" s="98"/>
      <c r="I149" s="98"/>
      <c r="J149" s="98"/>
      <c r="K149" s="98"/>
      <c r="L149" s="98"/>
      <c r="M149" s="97" t="s">
        <v>55</v>
      </c>
      <c r="N149" s="97" t="s">
        <v>167</v>
      </c>
      <c r="O149" s="98">
        <v>140000</v>
      </c>
      <c r="P149" s="98">
        <v>2000</v>
      </c>
      <c r="Q149" s="98">
        <v>5000</v>
      </c>
      <c r="R149" s="98">
        <v>1000</v>
      </c>
      <c r="S149" s="98">
        <v>143000</v>
      </c>
      <c r="T149" s="98">
        <v>11.547157622739018</v>
      </c>
      <c r="U149" s="97" t="s">
        <v>55</v>
      </c>
    </row>
    <row r="150" spans="1:21" x14ac:dyDescent="0.35">
      <c r="A150" s="97" t="s">
        <v>181</v>
      </c>
      <c r="B150" s="98">
        <v>263.31</v>
      </c>
      <c r="C150" s="98">
        <v>9733</v>
      </c>
      <c r="D150" s="98">
        <v>37</v>
      </c>
      <c r="E150" s="98">
        <v>1339</v>
      </c>
      <c r="F150" s="99">
        <v>0.24951046068226321</v>
      </c>
      <c r="G150" s="98">
        <v>240</v>
      </c>
      <c r="H150" s="98">
        <v>65.2</v>
      </c>
      <c r="I150" s="98">
        <v>26.5</v>
      </c>
      <c r="J150" s="98">
        <v>36.799999999999997</v>
      </c>
      <c r="K150" s="98">
        <v>64.8</v>
      </c>
      <c r="L150" s="98">
        <v>98.5</v>
      </c>
      <c r="M150" s="97" t="s">
        <v>13</v>
      </c>
      <c r="N150" s="97" t="s">
        <v>167</v>
      </c>
      <c r="O150" s="98">
        <v>210284</v>
      </c>
      <c r="P150" s="98">
        <v>4000</v>
      </c>
      <c r="Q150" s="98">
        <v>0</v>
      </c>
      <c r="R150" s="98">
        <v>0</v>
      </c>
      <c r="S150" s="98">
        <v>214284</v>
      </c>
      <c r="T150" s="98">
        <v>22.016233432651802</v>
      </c>
      <c r="U150" s="97" t="s">
        <v>13</v>
      </c>
    </row>
    <row r="151" spans="1:21" x14ac:dyDescent="0.35">
      <c r="A151" s="97" t="s">
        <v>182</v>
      </c>
      <c r="B151" s="98">
        <v>264.43</v>
      </c>
      <c r="C151" s="98">
        <v>5563</v>
      </c>
      <c r="D151" s="98">
        <v>21</v>
      </c>
      <c r="E151" s="98">
        <v>754</v>
      </c>
      <c r="F151" s="99">
        <v>0.30127523910733262</v>
      </c>
      <c r="G151" s="98">
        <v>245</v>
      </c>
      <c r="H151" s="98">
        <v>76.7</v>
      </c>
      <c r="I151" s="98">
        <v>34.1</v>
      </c>
      <c r="J151" s="98">
        <v>53.8</v>
      </c>
      <c r="K151" s="98">
        <v>88.1</v>
      </c>
      <c r="L151" s="98">
        <v>98.8</v>
      </c>
      <c r="M151" s="97" t="s">
        <v>27</v>
      </c>
      <c r="N151" s="97" t="s">
        <v>167</v>
      </c>
      <c r="O151" s="98">
        <v>85546</v>
      </c>
      <c r="P151" s="98">
        <v>8555</v>
      </c>
      <c r="Q151" s="98">
        <v>712</v>
      </c>
      <c r="R151" s="98">
        <v>0</v>
      </c>
      <c r="S151" s="98">
        <v>94101</v>
      </c>
      <c r="T151" s="98">
        <v>16.915513212295522</v>
      </c>
      <c r="U151" s="97" t="s">
        <v>27</v>
      </c>
    </row>
    <row r="152" spans="1:21" x14ac:dyDescent="0.35">
      <c r="A152" s="97" t="s">
        <v>183</v>
      </c>
      <c r="B152" s="98">
        <v>234.53</v>
      </c>
      <c r="C152" s="98">
        <v>5656</v>
      </c>
      <c r="D152" s="98">
        <v>24.1</v>
      </c>
      <c r="E152" s="98">
        <v>831</v>
      </c>
      <c r="F152" s="99">
        <v>0.32639496239286336</v>
      </c>
      <c r="G152" s="98">
        <v>191</v>
      </c>
      <c r="H152" s="98">
        <v>78</v>
      </c>
      <c r="I152" s="98">
        <v>22.9</v>
      </c>
      <c r="J152" s="98">
        <v>42.5</v>
      </c>
      <c r="K152" s="98">
        <v>76.099999999999994</v>
      </c>
      <c r="L152" s="98">
        <v>98.9</v>
      </c>
      <c r="M152" s="97" t="s">
        <v>55</v>
      </c>
      <c r="N152" s="97" t="s">
        <v>167</v>
      </c>
      <c r="O152" s="98">
        <v>166296</v>
      </c>
      <c r="P152" s="98">
        <v>13567</v>
      </c>
      <c r="Q152" s="98">
        <v>1871</v>
      </c>
      <c r="R152" s="98">
        <v>0</v>
      </c>
      <c r="S152" s="98">
        <v>179863</v>
      </c>
      <c r="T152" s="98">
        <v>31.800388967468177</v>
      </c>
      <c r="U152" s="97" t="s">
        <v>55</v>
      </c>
    </row>
    <row r="153" spans="1:21" x14ac:dyDescent="0.35">
      <c r="A153" s="97" t="s">
        <v>184</v>
      </c>
      <c r="B153" s="98">
        <v>405.88</v>
      </c>
      <c r="C153" s="98">
        <v>7061</v>
      </c>
      <c r="D153" s="98">
        <v>17.399999999999999</v>
      </c>
      <c r="E153" s="98">
        <v>867</v>
      </c>
      <c r="F153" s="99">
        <v>0.37494686127249538</v>
      </c>
      <c r="G153" s="98">
        <v>137</v>
      </c>
      <c r="H153" s="98">
        <v>82.6</v>
      </c>
      <c r="I153" s="98">
        <v>43</v>
      </c>
      <c r="J153" s="98">
        <v>61.5</v>
      </c>
      <c r="K153" s="98">
        <v>96.5</v>
      </c>
      <c r="L153" s="98">
        <v>99.5</v>
      </c>
      <c r="M153" s="97" t="s">
        <v>55</v>
      </c>
      <c r="N153" s="97" t="s">
        <v>167</v>
      </c>
      <c r="O153" s="98">
        <v>132300</v>
      </c>
      <c r="P153" s="98">
        <v>2250</v>
      </c>
      <c r="Q153" s="98">
        <v>1350</v>
      </c>
      <c r="R153" s="98">
        <v>0</v>
      </c>
      <c r="S153" s="98">
        <v>134550</v>
      </c>
      <c r="T153" s="98">
        <v>19.055374592833875</v>
      </c>
      <c r="U153" s="97" t="s">
        <v>55</v>
      </c>
    </row>
    <row r="154" spans="1:21" x14ac:dyDescent="0.35">
      <c r="A154" s="97" t="s">
        <v>185</v>
      </c>
      <c r="B154" s="98">
        <v>316.04000000000002</v>
      </c>
      <c r="C154" s="98">
        <v>5119</v>
      </c>
      <c r="D154" s="98">
        <v>16.2</v>
      </c>
      <c r="E154" s="98">
        <v>516</v>
      </c>
      <c r="F154" s="99">
        <v>0.29861378513669617</v>
      </c>
      <c r="G154" s="98">
        <v>110</v>
      </c>
      <c r="H154" s="98">
        <v>72.3</v>
      </c>
      <c r="I154" s="98">
        <v>30.3</v>
      </c>
      <c r="J154" s="98">
        <v>52.7</v>
      </c>
      <c r="K154" s="98">
        <v>88.7</v>
      </c>
      <c r="L154" s="98">
        <v>98.5</v>
      </c>
      <c r="M154" s="97" t="s">
        <v>55</v>
      </c>
      <c r="N154" s="97" t="s">
        <v>167</v>
      </c>
      <c r="O154" s="98">
        <v>80640</v>
      </c>
      <c r="P154" s="98">
        <v>10000</v>
      </c>
      <c r="Q154" s="98">
        <v>5000</v>
      </c>
      <c r="R154" s="98">
        <v>0</v>
      </c>
      <c r="S154" s="98">
        <v>90640</v>
      </c>
      <c r="T154" s="98">
        <v>17.706583317054111</v>
      </c>
      <c r="U154" s="97" t="s">
        <v>55</v>
      </c>
    </row>
    <row r="155" spans="1:21" x14ac:dyDescent="0.35">
      <c r="A155" s="97" t="s">
        <v>186</v>
      </c>
      <c r="B155" s="98">
        <v>741.07</v>
      </c>
      <c r="C155" s="98">
        <v>11883</v>
      </c>
      <c r="D155" s="98">
        <v>16</v>
      </c>
      <c r="E155" s="98">
        <v>2071</v>
      </c>
      <c r="F155" s="99">
        <v>0.44690117252931322</v>
      </c>
      <c r="G155" s="98">
        <v>113</v>
      </c>
      <c r="H155" s="98"/>
      <c r="I155" s="98"/>
      <c r="J155" s="98"/>
      <c r="K155" s="98"/>
      <c r="L155" s="98"/>
      <c r="M155" s="97" t="s">
        <v>53</v>
      </c>
      <c r="N155" s="97" t="s">
        <v>167</v>
      </c>
      <c r="O155" s="98">
        <v>28000</v>
      </c>
      <c r="P155" s="98">
        <v>1000</v>
      </c>
      <c r="Q155" s="98">
        <v>700</v>
      </c>
      <c r="R155" s="98">
        <v>3000</v>
      </c>
      <c r="S155" s="98">
        <v>32000</v>
      </c>
      <c r="T155" s="98">
        <v>2.6929226626272826</v>
      </c>
      <c r="U155" s="97" t="s">
        <v>53</v>
      </c>
    </row>
    <row r="156" spans="1:21" x14ac:dyDescent="0.35">
      <c r="A156" s="97" t="s">
        <v>187</v>
      </c>
      <c r="B156" s="98">
        <v>882.96</v>
      </c>
      <c r="C156" s="98">
        <v>9138</v>
      </c>
      <c r="D156" s="98">
        <v>10.3</v>
      </c>
      <c r="E156" s="98">
        <v>1040</v>
      </c>
      <c r="F156" s="99">
        <v>0.3653160453808752</v>
      </c>
      <c r="G156" s="98">
        <v>170</v>
      </c>
      <c r="H156" s="98">
        <v>69.7</v>
      </c>
      <c r="I156" s="98">
        <v>32.5</v>
      </c>
      <c r="J156" s="98">
        <v>55.4</v>
      </c>
      <c r="K156" s="98">
        <v>82</v>
      </c>
      <c r="L156" s="98">
        <v>96.7</v>
      </c>
      <c r="M156" s="97" t="s">
        <v>85</v>
      </c>
      <c r="N156" s="97" t="s">
        <v>167</v>
      </c>
      <c r="O156" s="98">
        <v>200000</v>
      </c>
      <c r="P156" s="98">
        <v>800</v>
      </c>
      <c r="Q156" s="98">
        <v>800</v>
      </c>
      <c r="R156" s="98">
        <v>0</v>
      </c>
      <c r="S156" s="98">
        <v>200800</v>
      </c>
      <c r="T156" s="98">
        <v>21.974173779820529</v>
      </c>
      <c r="U156" s="97" t="s">
        <v>85</v>
      </c>
    </row>
    <row r="157" spans="1:21" x14ac:dyDescent="0.35">
      <c r="A157" s="97" t="s">
        <v>188</v>
      </c>
      <c r="B157" s="98">
        <v>513.62</v>
      </c>
      <c r="C157" s="98">
        <v>9165</v>
      </c>
      <c r="D157" s="98">
        <v>17.8</v>
      </c>
      <c r="E157" s="98">
        <v>753</v>
      </c>
      <c r="F157" s="99">
        <v>0.31307351829860736</v>
      </c>
      <c r="G157" s="98">
        <v>160</v>
      </c>
      <c r="H157" s="98"/>
      <c r="I157" s="98"/>
      <c r="J157" s="98"/>
      <c r="K157" s="98"/>
      <c r="L157" s="98"/>
      <c r="M157" s="97" t="s">
        <v>55</v>
      </c>
      <c r="N157" s="97" t="s">
        <v>167</v>
      </c>
      <c r="O157" s="98">
        <v>354320</v>
      </c>
      <c r="P157" s="98">
        <v>41341</v>
      </c>
      <c r="Q157" s="98">
        <v>1580</v>
      </c>
      <c r="R157" s="98">
        <v>0</v>
      </c>
      <c r="S157" s="98">
        <v>395661</v>
      </c>
      <c r="T157" s="98">
        <v>43.170867430441902</v>
      </c>
      <c r="U157" s="97" t="s">
        <v>55</v>
      </c>
    </row>
    <row r="158" spans="1:21" x14ac:dyDescent="0.35">
      <c r="A158" s="97" t="s">
        <v>189</v>
      </c>
      <c r="B158" s="98">
        <v>315.58999999999997</v>
      </c>
      <c r="C158" s="98">
        <v>14426</v>
      </c>
      <c r="D158" s="98">
        <v>45.7</v>
      </c>
      <c r="E158" s="98">
        <v>1642</v>
      </c>
      <c r="F158" s="99">
        <v>0.25630718048239537</v>
      </c>
      <c r="G158" s="98">
        <v>100</v>
      </c>
      <c r="H158" s="98">
        <v>53.6</v>
      </c>
      <c r="I158" s="98">
        <v>33.799999999999997</v>
      </c>
      <c r="J158" s="98">
        <v>50.3</v>
      </c>
      <c r="K158" s="98">
        <v>68.8</v>
      </c>
      <c r="L158" s="98">
        <v>96.5</v>
      </c>
      <c r="M158" s="97" t="s">
        <v>13</v>
      </c>
      <c r="N158" s="97" t="s">
        <v>167</v>
      </c>
      <c r="O158" s="98">
        <v>164400</v>
      </c>
      <c r="P158" s="98">
        <v>67000</v>
      </c>
      <c r="Q158" s="98">
        <v>1440</v>
      </c>
      <c r="R158" s="98">
        <v>31000</v>
      </c>
      <c r="S158" s="98">
        <v>262400</v>
      </c>
      <c r="T158" s="98">
        <v>18.189380285595451</v>
      </c>
      <c r="U158" s="97" t="s">
        <v>13</v>
      </c>
    </row>
    <row r="159" spans="1:21" x14ac:dyDescent="0.35">
      <c r="A159" s="97" t="s">
        <v>190</v>
      </c>
      <c r="B159" s="98">
        <v>929.28</v>
      </c>
      <c r="C159" s="98">
        <v>35287</v>
      </c>
      <c r="D159" s="98">
        <v>38</v>
      </c>
      <c r="E159" s="98">
        <v>2661</v>
      </c>
      <c r="F159" s="99">
        <v>0.31532169039599195</v>
      </c>
      <c r="G159" s="98">
        <v>38</v>
      </c>
      <c r="H159" s="98"/>
      <c r="I159" s="98"/>
      <c r="J159" s="98"/>
      <c r="K159" s="98"/>
      <c r="L159" s="98"/>
      <c r="M159" s="97" t="s">
        <v>27</v>
      </c>
      <c r="N159" s="97" t="s">
        <v>167</v>
      </c>
      <c r="O159" s="98">
        <v>390000</v>
      </c>
      <c r="P159" s="98">
        <v>200000</v>
      </c>
      <c r="Q159" s="98">
        <v>5000</v>
      </c>
      <c r="R159" s="98">
        <v>0</v>
      </c>
      <c r="S159" s="98">
        <v>590000</v>
      </c>
      <c r="T159" s="98">
        <v>16.72003854110579</v>
      </c>
      <c r="U159" s="97" t="s">
        <v>27</v>
      </c>
    </row>
    <row r="160" spans="1:21" x14ac:dyDescent="0.35">
      <c r="A160" s="97" t="s">
        <v>191</v>
      </c>
      <c r="B160" s="98">
        <v>919.61</v>
      </c>
      <c r="C160" s="98">
        <v>10759</v>
      </c>
      <c r="D160" s="98">
        <v>11.7</v>
      </c>
      <c r="E160" s="98">
        <v>1480</v>
      </c>
      <c r="F160" s="99">
        <v>0.34476701183431951</v>
      </c>
      <c r="G160" s="98">
        <v>237</v>
      </c>
      <c r="H160" s="98">
        <v>62</v>
      </c>
      <c r="I160" s="98">
        <v>56.9</v>
      </c>
      <c r="J160" s="98">
        <v>54.4</v>
      </c>
      <c r="K160" s="98">
        <v>79.900000000000006</v>
      </c>
      <c r="L160" s="98">
        <v>97.7</v>
      </c>
      <c r="M160" s="97" t="s">
        <v>27</v>
      </c>
      <c r="N160" s="97" t="s">
        <v>167</v>
      </c>
      <c r="O160" s="98">
        <v>15000</v>
      </c>
      <c r="P160" s="98">
        <v>1000</v>
      </c>
      <c r="Q160" s="98">
        <v>0</v>
      </c>
      <c r="R160" s="98">
        <v>0</v>
      </c>
      <c r="S160" s="98">
        <v>16000</v>
      </c>
      <c r="T160" s="98">
        <v>1.4871270564178827</v>
      </c>
      <c r="U160" s="97" t="s">
        <v>27</v>
      </c>
    </row>
    <row r="161" spans="1:21" x14ac:dyDescent="0.35">
      <c r="A161" s="97" t="s">
        <v>192</v>
      </c>
      <c r="B161" s="98">
        <v>497.38</v>
      </c>
      <c r="C161" s="98">
        <v>9441</v>
      </c>
      <c r="D161" s="98">
        <v>19</v>
      </c>
      <c r="E161" s="98">
        <v>1358</v>
      </c>
      <c r="F161" s="99">
        <v>0.35757066302406221</v>
      </c>
      <c r="G161" s="98">
        <v>247</v>
      </c>
      <c r="H161" s="98">
        <v>68.400000000000006</v>
      </c>
      <c r="I161" s="98">
        <v>32.1</v>
      </c>
      <c r="J161" s="98">
        <v>41.3</v>
      </c>
      <c r="K161" s="98">
        <v>73.2</v>
      </c>
      <c r="L161" s="98">
        <v>98.3</v>
      </c>
      <c r="M161" s="97" t="s">
        <v>27</v>
      </c>
      <c r="N161" s="97" t="s">
        <v>167</v>
      </c>
      <c r="O161" s="98">
        <v>134400</v>
      </c>
      <c r="P161" s="98">
        <v>31200</v>
      </c>
      <c r="Q161" s="98">
        <v>5000</v>
      </c>
      <c r="R161" s="98">
        <v>0</v>
      </c>
      <c r="S161" s="98">
        <v>165600</v>
      </c>
      <c r="T161" s="98">
        <v>17.540514775977122</v>
      </c>
      <c r="U161" s="97" t="s">
        <v>27</v>
      </c>
    </row>
    <row r="162" spans="1:21" x14ac:dyDescent="0.35">
      <c r="A162" s="97" t="s">
        <v>193</v>
      </c>
      <c r="B162" s="98">
        <v>696.8</v>
      </c>
      <c r="C162" s="98">
        <v>16066</v>
      </c>
      <c r="D162" s="98">
        <v>23.1</v>
      </c>
      <c r="E162" s="98">
        <v>3033</v>
      </c>
      <c r="F162" s="99">
        <v>0.43958423559982679</v>
      </c>
      <c r="G162" s="98">
        <v>161</v>
      </c>
      <c r="H162" s="98">
        <v>68.8</v>
      </c>
      <c r="I162" s="98">
        <v>26.3</v>
      </c>
      <c r="J162" s="98">
        <v>58.7</v>
      </c>
      <c r="K162" s="98">
        <v>85.3</v>
      </c>
      <c r="L162" s="98">
        <v>97</v>
      </c>
      <c r="M162" s="97" t="s">
        <v>55</v>
      </c>
      <c r="N162" s="97" t="s">
        <v>167</v>
      </c>
      <c r="O162" s="98">
        <v>56000</v>
      </c>
      <c r="P162" s="98">
        <v>10000</v>
      </c>
      <c r="Q162" s="98">
        <v>0</v>
      </c>
      <c r="R162" s="98">
        <v>0</v>
      </c>
      <c r="S162" s="98">
        <v>66000</v>
      </c>
      <c r="T162" s="98">
        <v>4.1080542761110417</v>
      </c>
      <c r="U162" s="97" t="s">
        <v>55</v>
      </c>
    </row>
    <row r="163" spans="1:21" x14ac:dyDescent="0.35">
      <c r="A163" s="97" t="s">
        <v>194</v>
      </c>
      <c r="B163" s="98">
        <v>404.79</v>
      </c>
      <c r="C163" s="98">
        <v>13218</v>
      </c>
      <c r="D163" s="98">
        <v>32.700000000000003</v>
      </c>
      <c r="E163" s="98">
        <v>2984</v>
      </c>
      <c r="F163" s="99">
        <v>0.46440677966101696</v>
      </c>
      <c r="G163" s="98">
        <v>82</v>
      </c>
      <c r="H163" s="98">
        <v>70.7</v>
      </c>
      <c r="I163" s="98">
        <v>28.5</v>
      </c>
      <c r="J163" s="98">
        <v>49.7</v>
      </c>
      <c r="K163" s="98">
        <v>85.3</v>
      </c>
      <c r="L163" s="98">
        <v>97</v>
      </c>
      <c r="M163" s="97" t="s">
        <v>55</v>
      </c>
      <c r="N163" s="97" t="s">
        <v>167</v>
      </c>
      <c r="O163" s="98">
        <v>152200</v>
      </c>
      <c r="P163" s="98">
        <v>5200</v>
      </c>
      <c r="Q163" s="98">
        <v>4000</v>
      </c>
      <c r="R163" s="98">
        <v>1600</v>
      </c>
      <c r="S163" s="98">
        <v>159000</v>
      </c>
      <c r="T163" s="98">
        <v>12.029051293690422</v>
      </c>
      <c r="U163" s="97" t="s">
        <v>55</v>
      </c>
    </row>
    <row r="164" spans="1:21" x14ac:dyDescent="0.35">
      <c r="A164" s="97" t="s">
        <v>195</v>
      </c>
      <c r="B164" s="98">
        <v>219.8</v>
      </c>
      <c r="C164" s="98">
        <v>11332</v>
      </c>
      <c r="D164" s="98">
        <v>51.6</v>
      </c>
      <c r="E164" s="98">
        <v>1304</v>
      </c>
      <c r="F164" s="99">
        <v>0.28835862794982015</v>
      </c>
      <c r="G164" s="98">
        <v>263</v>
      </c>
      <c r="H164" s="98">
        <v>65.3</v>
      </c>
      <c r="I164" s="98">
        <v>40.4</v>
      </c>
      <c r="J164" s="98">
        <v>48.1</v>
      </c>
      <c r="K164" s="98">
        <v>78.3</v>
      </c>
      <c r="L164" s="98">
        <v>96</v>
      </c>
      <c r="M164" s="97" t="s">
        <v>55</v>
      </c>
      <c r="N164" s="97" t="s">
        <v>167</v>
      </c>
      <c r="O164" s="98">
        <v>101500</v>
      </c>
      <c r="P164" s="98">
        <v>7100</v>
      </c>
      <c r="Q164" s="98">
        <v>2400</v>
      </c>
      <c r="R164" s="98">
        <v>0</v>
      </c>
      <c r="S164" s="98">
        <v>108600</v>
      </c>
      <c r="T164" s="98">
        <v>9.583480409459936</v>
      </c>
      <c r="U164" s="97" t="s">
        <v>55</v>
      </c>
    </row>
    <row r="165" spans="1:21" x14ac:dyDescent="0.35">
      <c r="A165" s="97" t="s">
        <v>196</v>
      </c>
      <c r="B165" s="98">
        <v>540.69000000000005</v>
      </c>
      <c r="C165" s="98">
        <v>9141</v>
      </c>
      <c r="D165" s="98">
        <v>16.899999999999999</v>
      </c>
      <c r="E165" s="98">
        <v>1278</v>
      </c>
      <c r="F165" s="99">
        <v>0.35151317221859352</v>
      </c>
      <c r="G165" s="98">
        <v>273</v>
      </c>
      <c r="H165" s="98">
        <v>61.1</v>
      </c>
      <c r="I165" s="98">
        <v>32.700000000000003</v>
      </c>
      <c r="J165" s="98">
        <v>44.6</v>
      </c>
      <c r="K165" s="98">
        <v>77.7</v>
      </c>
      <c r="L165" s="98">
        <v>97.3</v>
      </c>
      <c r="M165" s="97" t="s">
        <v>55</v>
      </c>
      <c r="N165" s="97" t="s">
        <v>167</v>
      </c>
      <c r="O165" s="98">
        <v>129920</v>
      </c>
      <c r="P165" s="98">
        <v>12500</v>
      </c>
      <c r="Q165" s="98">
        <v>5000</v>
      </c>
      <c r="R165" s="98">
        <v>0</v>
      </c>
      <c r="S165" s="98">
        <v>142420</v>
      </c>
      <c r="T165" s="98">
        <v>15.580352259052621</v>
      </c>
      <c r="U165" s="97" t="s">
        <v>55</v>
      </c>
    </row>
    <row r="166" spans="1:21" x14ac:dyDescent="0.35">
      <c r="A166" s="97" t="s">
        <v>197</v>
      </c>
      <c r="B166" s="98">
        <v>447.84</v>
      </c>
      <c r="C166" s="98">
        <v>604616</v>
      </c>
      <c r="D166" s="98">
        <v>1350.1</v>
      </c>
      <c r="E166" s="98">
        <v>128648</v>
      </c>
      <c r="F166" s="99">
        <v>0.61248138113836015</v>
      </c>
      <c r="G166" s="98">
        <v>7</v>
      </c>
      <c r="H166" s="98">
        <v>53.9</v>
      </c>
      <c r="I166" s="98">
        <v>52.5</v>
      </c>
      <c r="J166" s="98">
        <v>66.099999999999994</v>
      </c>
      <c r="K166" s="98">
        <v>65.5</v>
      </c>
      <c r="L166" s="98">
        <v>94.3</v>
      </c>
      <c r="M166" s="97" t="s">
        <v>32</v>
      </c>
      <c r="N166" s="97" t="s">
        <v>167</v>
      </c>
      <c r="O166" s="98">
        <v>51454080</v>
      </c>
      <c r="P166" s="98">
        <v>7517120</v>
      </c>
      <c r="Q166" s="98">
        <v>9300</v>
      </c>
      <c r="R166" s="98">
        <v>1518000</v>
      </c>
      <c r="S166" s="98">
        <v>60489200</v>
      </c>
      <c r="T166" s="98">
        <v>100.04564880849993</v>
      </c>
      <c r="U166" s="97" t="s">
        <v>32</v>
      </c>
    </row>
    <row r="167" spans="1:21" x14ac:dyDescent="0.35">
      <c r="A167" s="97" t="s">
        <v>198</v>
      </c>
      <c r="B167" s="98">
        <v>145.88</v>
      </c>
      <c r="C167" s="98">
        <v>70534</v>
      </c>
      <c r="D167" s="98">
        <v>483.5</v>
      </c>
      <c r="E167" s="98">
        <v>32053</v>
      </c>
      <c r="F167" s="99">
        <v>0.62324380607340002</v>
      </c>
      <c r="G167" s="98">
        <v>203</v>
      </c>
      <c r="H167" s="98">
        <v>73.2</v>
      </c>
      <c r="I167" s="98">
        <v>55.9</v>
      </c>
      <c r="J167" s="98">
        <v>62.1</v>
      </c>
      <c r="K167" s="98">
        <v>80.3</v>
      </c>
      <c r="L167" s="98">
        <v>97.2</v>
      </c>
      <c r="M167" s="97" t="s">
        <v>13</v>
      </c>
      <c r="N167" s="97" t="s">
        <v>167</v>
      </c>
      <c r="O167" s="98">
        <v>800000</v>
      </c>
      <c r="P167" s="98">
        <v>50000</v>
      </c>
      <c r="Q167" s="98">
        <v>20000</v>
      </c>
      <c r="R167" s="98">
        <v>50000</v>
      </c>
      <c r="S167" s="98">
        <v>900000</v>
      </c>
      <c r="T167" s="98">
        <v>12.759803782572943</v>
      </c>
      <c r="U167" s="97" t="s">
        <v>13</v>
      </c>
    </row>
    <row r="168" spans="1:21" x14ac:dyDescent="0.35">
      <c r="A168" s="97" t="s">
        <v>199</v>
      </c>
      <c r="B168" s="98">
        <v>362.5</v>
      </c>
      <c r="C168" s="98">
        <v>49785</v>
      </c>
      <c r="D168" s="98">
        <v>137.30000000000001</v>
      </c>
      <c r="E168" s="98">
        <v>8919</v>
      </c>
      <c r="F168" s="99">
        <v>0.36918154397978314</v>
      </c>
      <c r="G168" s="98">
        <v>27</v>
      </c>
      <c r="H168" s="98">
        <v>63.3</v>
      </c>
      <c r="I168" s="98">
        <v>38.299999999999997</v>
      </c>
      <c r="J168" s="98">
        <v>61.7</v>
      </c>
      <c r="K168" s="98">
        <v>80.2</v>
      </c>
      <c r="L168" s="98">
        <v>97.8</v>
      </c>
      <c r="M168" s="97" t="s">
        <v>13</v>
      </c>
      <c r="N168" s="97" t="s">
        <v>167</v>
      </c>
      <c r="O168" s="98">
        <v>2282201</v>
      </c>
      <c r="P168" s="98">
        <v>350000</v>
      </c>
      <c r="Q168" s="98">
        <v>25000</v>
      </c>
      <c r="R168" s="98">
        <v>10000</v>
      </c>
      <c r="S168" s="98">
        <v>2642201</v>
      </c>
      <c r="T168" s="98">
        <v>53.072230591543637</v>
      </c>
      <c r="U168" s="97" t="s">
        <v>13</v>
      </c>
    </row>
    <row r="169" spans="1:21" x14ac:dyDescent="0.35">
      <c r="A169" s="97" t="s">
        <v>200</v>
      </c>
      <c r="B169" s="98">
        <v>208.44</v>
      </c>
      <c r="C169" s="98">
        <v>13969</v>
      </c>
      <c r="D169" s="98">
        <v>67</v>
      </c>
      <c r="E169" s="98">
        <v>1470</v>
      </c>
      <c r="F169" s="99">
        <v>0.36958362738179251</v>
      </c>
      <c r="G169" s="98">
        <v>151</v>
      </c>
      <c r="H169" s="98">
        <v>67.7</v>
      </c>
      <c r="I169" s="98">
        <v>48.3</v>
      </c>
      <c r="J169" s="98">
        <v>54.6</v>
      </c>
      <c r="K169" s="98">
        <v>78.400000000000006</v>
      </c>
      <c r="L169" s="98">
        <v>97.5</v>
      </c>
      <c r="M169" s="97" t="s">
        <v>85</v>
      </c>
      <c r="N169" s="97" t="s">
        <v>167</v>
      </c>
      <c r="O169" s="98">
        <v>400975</v>
      </c>
      <c r="P169" s="98">
        <v>20000</v>
      </c>
      <c r="Q169" s="98">
        <v>15000</v>
      </c>
      <c r="R169" s="98">
        <v>0</v>
      </c>
      <c r="S169" s="98">
        <v>420975</v>
      </c>
      <c r="T169" s="98">
        <v>30.136373398238959</v>
      </c>
      <c r="U169" s="97" t="s">
        <v>85</v>
      </c>
    </row>
    <row r="170" spans="1:21" x14ac:dyDescent="0.35">
      <c r="A170" s="97" t="s">
        <v>201</v>
      </c>
      <c r="B170" s="98">
        <v>637.6</v>
      </c>
      <c r="C170" s="98">
        <v>57045</v>
      </c>
      <c r="D170" s="98">
        <v>89.5</v>
      </c>
      <c r="E170" s="98">
        <v>8037</v>
      </c>
      <c r="F170" s="99">
        <v>0.42399008414510664</v>
      </c>
      <c r="G170" s="98">
        <v>178</v>
      </c>
      <c r="H170" s="98">
        <v>51.7</v>
      </c>
      <c r="I170" s="98">
        <v>34.299999999999997</v>
      </c>
      <c r="J170" s="98">
        <v>53.1</v>
      </c>
      <c r="K170" s="98">
        <v>60.9</v>
      </c>
      <c r="L170" s="98">
        <v>93</v>
      </c>
      <c r="M170" s="97" t="s">
        <v>53</v>
      </c>
      <c r="N170" s="97" t="s">
        <v>167</v>
      </c>
      <c r="O170" s="98">
        <v>1360000</v>
      </c>
      <c r="P170" s="98">
        <v>13000</v>
      </c>
      <c r="Q170" s="98">
        <v>700</v>
      </c>
      <c r="R170" s="98">
        <v>0</v>
      </c>
      <c r="S170" s="98">
        <v>1373000</v>
      </c>
      <c r="T170" s="98">
        <v>24.06871767902533</v>
      </c>
      <c r="U170" s="97" t="s">
        <v>53</v>
      </c>
    </row>
    <row r="171" spans="1:21" x14ac:dyDescent="0.35">
      <c r="A171" s="97" t="s">
        <v>202</v>
      </c>
      <c r="B171" s="98">
        <v>467.46</v>
      </c>
      <c r="C171" s="98">
        <v>13476</v>
      </c>
      <c r="D171" s="98">
        <v>28.8</v>
      </c>
      <c r="E171" s="98">
        <v>1161</v>
      </c>
      <c r="F171" s="99">
        <v>0.41813393528969151</v>
      </c>
      <c r="G171" s="98">
        <v>41</v>
      </c>
      <c r="H171" s="98"/>
      <c r="I171" s="98"/>
      <c r="J171" s="98"/>
      <c r="K171" s="98"/>
      <c r="L171" s="98"/>
      <c r="M171" s="97" t="s">
        <v>116</v>
      </c>
      <c r="N171" s="97" t="s">
        <v>167</v>
      </c>
      <c r="O171" s="98">
        <v>568594</v>
      </c>
      <c r="P171" s="98">
        <v>87360</v>
      </c>
      <c r="Q171" s="98">
        <v>15000</v>
      </c>
      <c r="R171" s="98">
        <v>0</v>
      </c>
      <c r="S171" s="98">
        <v>655954</v>
      </c>
      <c r="T171" s="98">
        <v>48.67571979815969</v>
      </c>
      <c r="U171" s="97" t="s">
        <v>116</v>
      </c>
    </row>
    <row r="172" spans="1:21" x14ac:dyDescent="0.35">
      <c r="A172" s="97" t="s">
        <v>203</v>
      </c>
      <c r="B172" s="98">
        <v>643.49</v>
      </c>
      <c r="C172" s="98">
        <v>40012</v>
      </c>
      <c r="D172" s="98">
        <v>62.2</v>
      </c>
      <c r="E172" s="98">
        <v>5410</v>
      </c>
      <c r="F172" s="99">
        <v>0.3360064153969527</v>
      </c>
      <c r="G172" s="98">
        <v>221</v>
      </c>
      <c r="H172" s="98">
        <v>59.4</v>
      </c>
      <c r="I172" s="98">
        <v>41.4</v>
      </c>
      <c r="J172" s="98">
        <v>56.9</v>
      </c>
      <c r="K172" s="98">
        <v>72.7</v>
      </c>
      <c r="L172" s="98">
        <v>96.2</v>
      </c>
      <c r="M172" s="97" t="s">
        <v>27</v>
      </c>
      <c r="N172" s="97" t="s">
        <v>167</v>
      </c>
      <c r="O172" s="98">
        <v>978305</v>
      </c>
      <c r="P172" s="98">
        <v>275700</v>
      </c>
      <c r="Q172" s="98">
        <v>16000</v>
      </c>
      <c r="R172" s="98">
        <v>0</v>
      </c>
      <c r="S172" s="98">
        <v>1254005</v>
      </c>
      <c r="T172" s="98">
        <v>31.340722783165049</v>
      </c>
      <c r="U172" s="97" t="s">
        <v>27</v>
      </c>
    </row>
    <row r="173" spans="1:21" x14ac:dyDescent="0.35">
      <c r="A173" s="97" t="s">
        <v>204</v>
      </c>
      <c r="B173" s="98">
        <v>409.6</v>
      </c>
      <c r="C173" s="98">
        <v>59073</v>
      </c>
      <c r="D173" s="98">
        <v>144.19999999999999</v>
      </c>
      <c r="E173" s="98">
        <v>11404</v>
      </c>
      <c r="F173" s="99">
        <v>0.47393460876606947</v>
      </c>
      <c r="G173" s="98">
        <v>68</v>
      </c>
      <c r="H173" s="98">
        <v>54.4</v>
      </c>
      <c r="I173" s="98">
        <v>39.9</v>
      </c>
      <c r="J173" s="98">
        <v>69.8</v>
      </c>
      <c r="K173" s="98">
        <v>69.099999999999994</v>
      </c>
      <c r="L173" s="98">
        <v>93.4</v>
      </c>
      <c r="M173" s="97" t="s">
        <v>34</v>
      </c>
      <c r="N173" s="97" t="s">
        <v>167</v>
      </c>
      <c r="O173" s="98">
        <v>3700000</v>
      </c>
      <c r="P173" s="98">
        <v>400000</v>
      </c>
      <c r="Q173" s="98">
        <v>16000</v>
      </c>
      <c r="R173" s="98">
        <v>150000</v>
      </c>
      <c r="S173" s="98">
        <v>4250000</v>
      </c>
      <c r="T173" s="98">
        <v>71.944881756470807</v>
      </c>
      <c r="U173" s="97" t="s">
        <v>34</v>
      </c>
    </row>
    <row r="174" spans="1:21" x14ac:dyDescent="0.35">
      <c r="A174" s="97" t="s">
        <v>205</v>
      </c>
      <c r="B174" s="98">
        <v>471.91</v>
      </c>
      <c r="C174" s="98">
        <v>42382</v>
      </c>
      <c r="D174" s="98">
        <v>89.8</v>
      </c>
      <c r="E174" s="98">
        <v>4701</v>
      </c>
      <c r="F174" s="99">
        <v>0.34887082632289862</v>
      </c>
      <c r="G174" s="98">
        <v>55</v>
      </c>
      <c r="H174" s="98">
        <v>66.3</v>
      </c>
      <c r="I174" s="98">
        <v>50.7</v>
      </c>
      <c r="J174" s="98">
        <v>59.2</v>
      </c>
      <c r="K174" s="98">
        <v>81.400000000000006</v>
      </c>
      <c r="L174" s="98">
        <v>98.4</v>
      </c>
      <c r="M174" s="97" t="s">
        <v>13</v>
      </c>
      <c r="N174" s="97" t="s">
        <v>167</v>
      </c>
      <c r="O174" s="98">
        <v>2679093</v>
      </c>
      <c r="P174" s="98">
        <v>12000</v>
      </c>
      <c r="Q174" s="98">
        <v>1500</v>
      </c>
      <c r="R174" s="98">
        <v>0</v>
      </c>
      <c r="S174" s="98">
        <v>2691093</v>
      </c>
      <c r="T174" s="98">
        <v>63.49613043273088</v>
      </c>
      <c r="U174" s="97" t="s">
        <v>13</v>
      </c>
    </row>
    <row r="175" spans="1:21" x14ac:dyDescent="0.35">
      <c r="A175" s="97" t="s">
        <v>206</v>
      </c>
      <c r="B175" s="98">
        <v>909.82</v>
      </c>
      <c r="C175" s="98">
        <v>114592</v>
      </c>
      <c r="D175" s="98">
        <v>126</v>
      </c>
      <c r="E175" s="98">
        <v>15216</v>
      </c>
      <c r="F175" s="99">
        <v>0.5039888155882738</v>
      </c>
      <c r="G175" s="98">
        <v>3</v>
      </c>
      <c r="H175" s="98">
        <v>43.5</v>
      </c>
      <c r="I175" s="98">
        <v>54.4</v>
      </c>
      <c r="J175" s="98">
        <v>70.2</v>
      </c>
      <c r="K175" s="98">
        <v>67.2</v>
      </c>
      <c r="L175" s="98">
        <v>92.6</v>
      </c>
      <c r="M175" s="97" t="s">
        <v>34</v>
      </c>
      <c r="N175" s="97" t="s">
        <v>167</v>
      </c>
      <c r="O175" s="98">
        <v>3479395</v>
      </c>
      <c r="P175" s="98">
        <v>3308281</v>
      </c>
      <c r="Q175" s="98">
        <v>14100</v>
      </c>
      <c r="R175" s="98">
        <v>65992</v>
      </c>
      <c r="S175" s="98">
        <v>6853668</v>
      </c>
      <c r="T175" s="98">
        <v>59.809306059759841</v>
      </c>
      <c r="U175" s="97" t="s">
        <v>34</v>
      </c>
    </row>
    <row r="176" spans="1:21" x14ac:dyDescent="0.35">
      <c r="A176" s="97" t="s">
        <v>207</v>
      </c>
      <c r="B176" s="98">
        <v>1045.68</v>
      </c>
      <c r="C176" s="98">
        <v>25087</v>
      </c>
      <c r="D176" s="98">
        <v>24</v>
      </c>
      <c r="E176" s="98">
        <v>2245</v>
      </c>
      <c r="F176" s="99">
        <v>0.35904890871435396</v>
      </c>
      <c r="G176" s="98">
        <v>288</v>
      </c>
      <c r="H176" s="98">
        <v>65.099999999999994</v>
      </c>
      <c r="I176" s="98">
        <v>34.200000000000003</v>
      </c>
      <c r="J176" s="98">
        <v>60.4</v>
      </c>
      <c r="K176" s="98">
        <v>84</v>
      </c>
      <c r="L176" s="98">
        <v>98.5</v>
      </c>
      <c r="M176" s="97" t="s">
        <v>53</v>
      </c>
      <c r="N176" s="97" t="s">
        <v>167</v>
      </c>
      <c r="O176" s="98">
        <v>800000</v>
      </c>
      <c r="P176" s="98">
        <v>30000</v>
      </c>
      <c r="Q176" s="98">
        <v>5000</v>
      </c>
      <c r="R176" s="98">
        <v>0</v>
      </c>
      <c r="S176" s="98">
        <v>830000</v>
      </c>
      <c r="T176" s="98">
        <v>33.084864670945109</v>
      </c>
      <c r="U176" s="97" t="s">
        <v>53</v>
      </c>
    </row>
    <row r="177" spans="1:21" x14ac:dyDescent="0.35">
      <c r="A177" s="97" t="s">
        <v>208</v>
      </c>
      <c r="B177" s="98">
        <v>480.29</v>
      </c>
      <c r="C177" s="98">
        <v>12006</v>
      </c>
      <c r="D177" s="98">
        <v>25</v>
      </c>
      <c r="E177" s="98">
        <v>1162</v>
      </c>
      <c r="F177" s="99">
        <v>0.34667648984937788</v>
      </c>
      <c r="G177" s="98">
        <v>181</v>
      </c>
      <c r="H177" s="98">
        <v>53</v>
      </c>
      <c r="I177" s="98">
        <v>24.9</v>
      </c>
      <c r="J177" s="98">
        <v>51</v>
      </c>
      <c r="K177" s="98">
        <v>67.3</v>
      </c>
      <c r="L177" s="98">
        <v>97.9</v>
      </c>
      <c r="M177" s="97" t="s">
        <v>55</v>
      </c>
      <c r="N177" s="97" t="s">
        <v>167</v>
      </c>
      <c r="O177" s="98">
        <v>200000</v>
      </c>
      <c r="P177" s="98">
        <v>20000</v>
      </c>
      <c r="Q177" s="98">
        <v>2400</v>
      </c>
      <c r="R177" s="98">
        <v>0</v>
      </c>
      <c r="S177" s="98">
        <v>220000</v>
      </c>
      <c r="T177" s="98">
        <v>18.324171247709479</v>
      </c>
      <c r="U177" s="97" t="s">
        <v>55</v>
      </c>
    </row>
    <row r="178" spans="1:21" x14ac:dyDescent="0.35">
      <c r="A178" s="97" t="s">
        <v>209</v>
      </c>
      <c r="B178" s="98">
        <v>603.74</v>
      </c>
      <c r="C178" s="98">
        <v>24647</v>
      </c>
      <c r="D178" s="98">
        <v>40.799999999999997</v>
      </c>
      <c r="E178" s="98">
        <v>2334</v>
      </c>
      <c r="F178" s="99">
        <v>0.37181040051679587</v>
      </c>
      <c r="G178" s="98">
        <v>241</v>
      </c>
      <c r="H178" s="98">
        <v>64.400000000000006</v>
      </c>
      <c r="I178" s="98">
        <v>38.200000000000003</v>
      </c>
      <c r="J178" s="98">
        <v>61.2</v>
      </c>
      <c r="K178" s="98">
        <v>72.400000000000006</v>
      </c>
      <c r="L178" s="98">
        <v>96.9</v>
      </c>
      <c r="M178" s="97" t="s">
        <v>41</v>
      </c>
      <c r="N178" s="97" t="s">
        <v>167</v>
      </c>
      <c r="O178" s="98">
        <v>313600</v>
      </c>
      <c r="P178" s="98">
        <v>30000</v>
      </c>
      <c r="Q178" s="98">
        <v>10000</v>
      </c>
      <c r="R178" s="98">
        <v>0</v>
      </c>
      <c r="S178" s="98">
        <v>343600</v>
      </c>
      <c r="T178" s="98">
        <v>13.940844727553049</v>
      </c>
      <c r="U178" s="97" t="s">
        <v>41</v>
      </c>
    </row>
    <row r="179" spans="1:21" x14ac:dyDescent="0.35">
      <c r="A179" s="97" t="s">
        <v>210</v>
      </c>
      <c r="B179" s="98">
        <v>697.17</v>
      </c>
      <c r="C179" s="98">
        <v>40539</v>
      </c>
      <c r="D179" s="98">
        <v>58.1</v>
      </c>
      <c r="E179" s="98">
        <v>5026</v>
      </c>
      <c r="F179" s="99">
        <v>0.4405418098227748</v>
      </c>
      <c r="G179" s="98">
        <v>39</v>
      </c>
      <c r="H179" s="98">
        <v>67.7</v>
      </c>
      <c r="I179" s="98">
        <v>39.1</v>
      </c>
      <c r="J179" s="98">
        <v>62.8</v>
      </c>
      <c r="K179" s="98">
        <v>83.9</v>
      </c>
      <c r="L179" s="98">
        <v>97.7</v>
      </c>
      <c r="M179" s="97" t="s">
        <v>41</v>
      </c>
      <c r="N179" s="97" t="s">
        <v>167</v>
      </c>
      <c r="O179" s="98">
        <v>1750000</v>
      </c>
      <c r="P179" s="98">
        <v>40000</v>
      </c>
      <c r="Q179" s="98">
        <v>5000</v>
      </c>
      <c r="R179" s="98">
        <v>10000</v>
      </c>
      <c r="S179" s="98">
        <v>1800000</v>
      </c>
      <c r="T179" s="98">
        <v>44.401687264116035</v>
      </c>
      <c r="U179" s="97" t="s">
        <v>41</v>
      </c>
    </row>
    <row r="180" spans="1:21" x14ac:dyDescent="0.35">
      <c r="A180" s="97" t="s">
        <v>211</v>
      </c>
      <c r="B180" s="98">
        <v>428.4</v>
      </c>
      <c r="C180" s="98">
        <v>18654</v>
      </c>
      <c r="D180" s="98">
        <v>43.5</v>
      </c>
      <c r="E180" s="98">
        <v>3870</v>
      </c>
      <c r="F180" s="99">
        <v>0.44542788589709409</v>
      </c>
      <c r="G180" s="98">
        <v>272</v>
      </c>
      <c r="H180" s="98">
        <v>60.6</v>
      </c>
      <c r="I180" s="98">
        <v>35.799999999999997</v>
      </c>
      <c r="J180" s="98">
        <v>48.2</v>
      </c>
      <c r="K180" s="98">
        <v>76.400000000000006</v>
      </c>
      <c r="L180" s="98">
        <v>94.4</v>
      </c>
      <c r="M180" s="97" t="s">
        <v>55</v>
      </c>
      <c r="N180" s="97" t="s">
        <v>167</v>
      </c>
      <c r="O180" s="98">
        <v>311500</v>
      </c>
      <c r="P180" s="98">
        <v>10400</v>
      </c>
      <c r="Q180" s="98">
        <v>5600</v>
      </c>
      <c r="R180" s="98">
        <v>800</v>
      </c>
      <c r="S180" s="98">
        <v>322700</v>
      </c>
      <c r="T180" s="98">
        <v>17.299238769164791</v>
      </c>
      <c r="U180" s="97" t="s">
        <v>55</v>
      </c>
    </row>
    <row r="181" spans="1:21" x14ac:dyDescent="0.35">
      <c r="A181" s="97" t="s">
        <v>212</v>
      </c>
      <c r="B181" s="98">
        <v>673.55</v>
      </c>
      <c r="C181" s="98">
        <v>57763</v>
      </c>
      <c r="D181" s="98">
        <v>85.8</v>
      </c>
      <c r="E181" s="98">
        <v>12936</v>
      </c>
      <c r="F181" s="99">
        <v>0.5963663574822059</v>
      </c>
      <c r="G181" s="98">
        <v>283</v>
      </c>
      <c r="H181" s="98">
        <v>59.7</v>
      </c>
      <c r="I181" s="98">
        <v>39.9</v>
      </c>
      <c r="J181" s="98">
        <v>56.2</v>
      </c>
      <c r="K181" s="98">
        <v>78.400000000000006</v>
      </c>
      <c r="L181" s="98">
        <v>98.1</v>
      </c>
      <c r="M181" s="97" t="s">
        <v>41</v>
      </c>
      <c r="N181" s="97" t="s">
        <v>167</v>
      </c>
      <c r="O181" s="98">
        <v>1738000</v>
      </c>
      <c r="P181" s="98">
        <v>49700</v>
      </c>
      <c r="Q181" s="98">
        <v>2700</v>
      </c>
      <c r="R181" s="98">
        <v>0</v>
      </c>
      <c r="S181" s="98">
        <v>1787700</v>
      </c>
      <c r="T181" s="98">
        <v>30.948877309004033</v>
      </c>
      <c r="U181" s="97" t="s">
        <v>41</v>
      </c>
    </row>
    <row r="182" spans="1:21" x14ac:dyDescent="0.35">
      <c r="A182" s="97" t="s">
        <v>213</v>
      </c>
      <c r="B182" s="98">
        <v>296.95</v>
      </c>
      <c r="C182" s="98">
        <v>9258</v>
      </c>
      <c r="D182" s="98">
        <v>31.2</v>
      </c>
      <c r="E182" s="98">
        <v>800</v>
      </c>
      <c r="F182" s="99">
        <v>0.29005734069025207</v>
      </c>
      <c r="G182" s="98">
        <v>185</v>
      </c>
      <c r="H182" s="98">
        <v>78.099999999999994</v>
      </c>
      <c r="I182" s="98">
        <v>33.9</v>
      </c>
      <c r="J182" s="98">
        <v>57.5</v>
      </c>
      <c r="K182" s="98">
        <v>80.400000000000006</v>
      </c>
      <c r="L182" s="98">
        <v>99.5</v>
      </c>
      <c r="M182" s="97" t="s">
        <v>55</v>
      </c>
      <c r="N182" s="97" t="s">
        <v>167</v>
      </c>
      <c r="O182" s="98">
        <v>523023</v>
      </c>
      <c r="P182" s="98">
        <v>6254</v>
      </c>
      <c r="Q182" s="98">
        <v>1877</v>
      </c>
      <c r="R182" s="98">
        <v>1877</v>
      </c>
      <c r="S182" s="98">
        <v>531154</v>
      </c>
      <c r="T182" s="98">
        <v>57.372434651112549</v>
      </c>
      <c r="U182" s="97" t="s">
        <v>55</v>
      </c>
    </row>
    <row r="183" spans="1:21" x14ac:dyDescent="0.35">
      <c r="A183" s="97" t="s">
        <v>214</v>
      </c>
      <c r="B183" s="98">
        <v>517.87</v>
      </c>
      <c r="C183" s="98">
        <v>12839</v>
      </c>
      <c r="D183" s="98">
        <v>24.8</v>
      </c>
      <c r="E183" s="98">
        <v>1169</v>
      </c>
      <c r="F183" s="99">
        <v>0.35991899680660489</v>
      </c>
      <c r="G183" s="98">
        <v>232</v>
      </c>
      <c r="H183" s="98">
        <v>58.5</v>
      </c>
      <c r="I183" s="98">
        <v>39.5</v>
      </c>
      <c r="J183" s="98">
        <v>47.5</v>
      </c>
      <c r="K183" s="98">
        <v>56.6</v>
      </c>
      <c r="L183" s="98">
        <v>98.3</v>
      </c>
      <c r="M183" s="97" t="s">
        <v>55</v>
      </c>
      <c r="N183" s="97" t="s">
        <v>167</v>
      </c>
      <c r="O183" s="98">
        <v>67314</v>
      </c>
      <c r="P183" s="98">
        <v>8590</v>
      </c>
      <c r="Q183" s="98">
        <v>0</v>
      </c>
      <c r="R183" s="98">
        <v>0</v>
      </c>
      <c r="S183" s="98">
        <v>75904</v>
      </c>
      <c r="T183" s="98">
        <v>5.9119869148687592</v>
      </c>
      <c r="U183" s="97" t="s">
        <v>55</v>
      </c>
    </row>
    <row r="184" spans="1:21" x14ac:dyDescent="0.35">
      <c r="A184" s="97" t="s">
        <v>215</v>
      </c>
      <c r="B184" s="98">
        <v>1044.7</v>
      </c>
      <c r="C184" s="98">
        <v>32991</v>
      </c>
      <c r="D184" s="98">
        <v>31.6</v>
      </c>
      <c r="E184" s="98">
        <v>2922</v>
      </c>
      <c r="F184" s="99">
        <v>0.3606399615060748</v>
      </c>
      <c r="G184" s="98">
        <v>209</v>
      </c>
      <c r="H184" s="98">
        <v>58.9</v>
      </c>
      <c r="I184" s="98">
        <v>39.799999999999997</v>
      </c>
      <c r="J184" s="98">
        <v>50.4</v>
      </c>
      <c r="K184" s="98">
        <v>74.3</v>
      </c>
      <c r="L184" s="98">
        <v>95.4</v>
      </c>
      <c r="M184" s="97" t="s">
        <v>41</v>
      </c>
      <c r="N184" s="97" t="s">
        <v>167</v>
      </c>
      <c r="O184" s="98">
        <v>386659</v>
      </c>
      <c r="P184" s="98">
        <v>0</v>
      </c>
      <c r="Q184" s="98">
        <v>1500</v>
      </c>
      <c r="R184" s="98">
        <v>0</v>
      </c>
      <c r="S184" s="98">
        <v>386659</v>
      </c>
      <c r="T184" s="98">
        <v>11.720135794610652</v>
      </c>
      <c r="U184" s="97" t="s">
        <v>41</v>
      </c>
    </row>
    <row r="185" spans="1:21" x14ac:dyDescent="0.35">
      <c r="A185" s="97" t="s">
        <v>216</v>
      </c>
      <c r="B185" s="98">
        <v>359.73</v>
      </c>
      <c r="C185" s="98">
        <v>12085</v>
      </c>
      <c r="D185" s="98">
        <v>33.6</v>
      </c>
      <c r="E185" s="98">
        <v>1354</v>
      </c>
      <c r="F185" s="99">
        <v>0.25769706974824597</v>
      </c>
      <c r="G185" s="98">
        <v>179</v>
      </c>
      <c r="H185" s="98"/>
      <c r="I185" s="98"/>
      <c r="J185" s="98"/>
      <c r="K185" s="98"/>
      <c r="L185" s="98"/>
      <c r="M185" s="97" t="s">
        <v>27</v>
      </c>
      <c r="N185" s="97" t="s">
        <v>217</v>
      </c>
      <c r="O185" s="98">
        <v>526500</v>
      </c>
      <c r="P185" s="98">
        <v>15600</v>
      </c>
      <c r="Q185" s="98">
        <v>10700</v>
      </c>
      <c r="R185" s="98">
        <v>0</v>
      </c>
      <c r="S185" s="98">
        <v>542100</v>
      </c>
      <c r="T185" s="98">
        <v>44.857261067438976</v>
      </c>
      <c r="U185" s="97" t="s">
        <v>27</v>
      </c>
    </row>
    <row r="186" spans="1:21" x14ac:dyDescent="0.35">
      <c r="A186" s="97" t="s">
        <v>218</v>
      </c>
      <c r="B186" s="98">
        <v>820.15</v>
      </c>
      <c r="C186" s="98">
        <v>8499</v>
      </c>
      <c r="D186" s="98">
        <v>10.4</v>
      </c>
      <c r="E186" s="98">
        <v>1016</v>
      </c>
      <c r="F186" s="99">
        <v>0.36274165202108966</v>
      </c>
      <c r="G186" s="98">
        <v>99</v>
      </c>
      <c r="H186" s="98"/>
      <c r="I186" s="98"/>
      <c r="J186" s="98"/>
      <c r="K186" s="98"/>
      <c r="L186" s="98"/>
      <c r="M186" s="97" t="s">
        <v>116</v>
      </c>
      <c r="N186" s="97" t="s">
        <v>217</v>
      </c>
      <c r="O186" s="98">
        <v>323717</v>
      </c>
      <c r="P186" s="98">
        <v>0</v>
      </c>
      <c r="Q186" s="98">
        <v>7000</v>
      </c>
      <c r="R186" s="98">
        <v>4100</v>
      </c>
      <c r="S186" s="98">
        <v>327817</v>
      </c>
      <c r="T186" s="98">
        <v>38.571243675726556</v>
      </c>
      <c r="U186" s="97" t="s">
        <v>116</v>
      </c>
    </row>
    <row r="187" spans="1:21" x14ac:dyDescent="0.35">
      <c r="A187" s="97" t="s">
        <v>219</v>
      </c>
      <c r="B187" s="98">
        <v>4162.29</v>
      </c>
      <c r="C187" s="98">
        <v>11387</v>
      </c>
      <c r="D187" s="98">
        <v>2.7</v>
      </c>
      <c r="E187" s="98">
        <v>1125</v>
      </c>
      <c r="F187" s="99">
        <v>0.41933222329331349</v>
      </c>
      <c r="G187" s="98">
        <v>280</v>
      </c>
      <c r="H187" s="98"/>
      <c r="I187" s="98"/>
      <c r="J187" s="98"/>
      <c r="K187" s="98"/>
      <c r="L187" s="98"/>
      <c r="M187" s="97" t="s">
        <v>85</v>
      </c>
      <c r="N187" s="97" t="s">
        <v>217</v>
      </c>
      <c r="O187" s="98">
        <v>177090</v>
      </c>
      <c r="P187" s="98">
        <v>7800</v>
      </c>
      <c r="Q187" s="98">
        <v>780</v>
      </c>
      <c r="R187" s="98">
        <v>2050</v>
      </c>
      <c r="S187" s="98">
        <v>186940</v>
      </c>
      <c r="T187" s="98">
        <v>16.416966716431016</v>
      </c>
      <c r="U187" s="97" t="s">
        <v>85</v>
      </c>
    </row>
    <row r="188" spans="1:21" x14ac:dyDescent="0.35">
      <c r="A188" s="97" t="s">
        <v>220</v>
      </c>
      <c r="B188" s="98">
        <v>391.72</v>
      </c>
      <c r="C188" s="98">
        <v>3801</v>
      </c>
      <c r="D188" s="98">
        <v>9.6999999999999993</v>
      </c>
      <c r="E188" s="98">
        <v>438</v>
      </c>
      <c r="F188" s="99">
        <v>0.24600721277691912</v>
      </c>
      <c r="G188" s="98">
        <v>284</v>
      </c>
      <c r="H188" s="98"/>
      <c r="I188" s="98"/>
      <c r="J188" s="98"/>
      <c r="K188" s="98"/>
      <c r="L188" s="98"/>
      <c r="M188" s="97" t="s">
        <v>55</v>
      </c>
      <c r="N188" s="97" t="s">
        <v>217</v>
      </c>
      <c r="O188" s="98">
        <v>10000</v>
      </c>
      <c r="P188" s="98">
        <v>0</v>
      </c>
      <c r="Q188" s="98">
        <v>1000</v>
      </c>
      <c r="R188" s="98">
        <v>0</v>
      </c>
      <c r="S188" s="98">
        <v>10000</v>
      </c>
      <c r="T188" s="98">
        <v>2.6308866087871614</v>
      </c>
      <c r="U188" s="97" t="s">
        <v>55</v>
      </c>
    </row>
    <row r="189" spans="1:21" x14ac:dyDescent="0.35">
      <c r="A189" s="97" t="s">
        <v>221</v>
      </c>
      <c r="B189" s="98">
        <v>59.8</v>
      </c>
      <c r="C189" s="98">
        <v>16940</v>
      </c>
      <c r="D189" s="98">
        <v>283.3</v>
      </c>
      <c r="E189" s="98">
        <v>2263</v>
      </c>
      <c r="F189" s="99">
        <v>0.2480975029726516</v>
      </c>
      <c r="G189" s="98">
        <v>92</v>
      </c>
      <c r="H189" s="98"/>
      <c r="I189" s="98"/>
      <c r="J189" s="98"/>
      <c r="K189" s="98"/>
      <c r="L189" s="98"/>
      <c r="M189" s="97" t="s">
        <v>27</v>
      </c>
      <c r="N189" s="97" t="s">
        <v>217</v>
      </c>
      <c r="O189" s="98">
        <v>150000</v>
      </c>
      <c r="P189" s="98">
        <v>0</v>
      </c>
      <c r="Q189" s="98">
        <v>400</v>
      </c>
      <c r="R189" s="98">
        <v>0</v>
      </c>
      <c r="S189" s="98">
        <v>150000</v>
      </c>
      <c r="T189" s="98">
        <v>8.8547815820543097</v>
      </c>
      <c r="U189" s="97" t="s">
        <v>27</v>
      </c>
    </row>
    <row r="190" spans="1:21" x14ac:dyDescent="0.35">
      <c r="A190" s="97" t="s">
        <v>222</v>
      </c>
      <c r="B190" s="98">
        <v>141.58000000000001</v>
      </c>
      <c r="C190" s="98">
        <v>3669</v>
      </c>
      <c r="D190" s="98">
        <v>25.9</v>
      </c>
      <c r="E190" s="98">
        <v>508</v>
      </c>
      <c r="F190" s="99">
        <v>0.39881113212645231</v>
      </c>
      <c r="G190" s="98">
        <v>244</v>
      </c>
      <c r="H190" s="98"/>
      <c r="I190" s="98"/>
      <c r="J190" s="98"/>
      <c r="K190" s="98"/>
      <c r="L190" s="98"/>
      <c r="M190" s="97" t="s">
        <v>53</v>
      </c>
      <c r="N190" s="97" t="s">
        <v>217</v>
      </c>
      <c r="O190" s="98">
        <v>188740</v>
      </c>
      <c r="P190" s="98">
        <v>16000</v>
      </c>
      <c r="Q190" s="98">
        <v>4700</v>
      </c>
      <c r="R190" s="98">
        <v>4500</v>
      </c>
      <c r="S190" s="98">
        <v>209240</v>
      </c>
      <c r="T190" s="98">
        <v>57.029163259743797</v>
      </c>
      <c r="U190" s="97" t="s">
        <v>53</v>
      </c>
    </row>
    <row r="191" spans="1:21" x14ac:dyDescent="0.35">
      <c r="A191" s="97" t="s">
        <v>223</v>
      </c>
      <c r="B191" s="98">
        <v>348.21</v>
      </c>
      <c r="C191" s="98">
        <v>11538</v>
      </c>
      <c r="D191" s="98">
        <v>33.1</v>
      </c>
      <c r="E191" s="98">
        <v>972</v>
      </c>
      <c r="F191" s="99">
        <v>0.22344100880981171</v>
      </c>
      <c r="G191" s="98">
        <v>213</v>
      </c>
      <c r="H191" s="98">
        <v>75</v>
      </c>
      <c r="I191" s="98">
        <v>32.299999999999997</v>
      </c>
      <c r="J191" s="98">
        <v>65.400000000000006</v>
      </c>
      <c r="K191" s="98">
        <v>82.7</v>
      </c>
      <c r="L191" s="98">
        <v>98.5</v>
      </c>
      <c r="M191" s="97" t="s">
        <v>27</v>
      </c>
      <c r="N191" s="97" t="s">
        <v>217</v>
      </c>
      <c r="O191" s="98">
        <v>518788</v>
      </c>
      <c r="P191" s="98">
        <v>3600</v>
      </c>
      <c r="Q191" s="98">
        <v>3600</v>
      </c>
      <c r="R191" s="98">
        <v>3600</v>
      </c>
      <c r="S191" s="98">
        <v>525988</v>
      </c>
      <c r="T191" s="98">
        <v>45.587450164673257</v>
      </c>
      <c r="U191" s="97" t="s">
        <v>27</v>
      </c>
    </row>
    <row r="192" spans="1:21" x14ac:dyDescent="0.35">
      <c r="A192" s="97" t="s">
        <v>224</v>
      </c>
      <c r="B192" s="98">
        <v>386.36</v>
      </c>
      <c r="C192" s="98">
        <v>9057</v>
      </c>
      <c r="D192" s="98">
        <v>23.4</v>
      </c>
      <c r="E192" s="98">
        <v>1631</v>
      </c>
      <c r="F192" s="99">
        <v>0.38088962108731467</v>
      </c>
      <c r="G192" s="98">
        <v>95</v>
      </c>
      <c r="H192" s="98">
        <v>72.3</v>
      </c>
      <c r="I192" s="98">
        <v>27.1</v>
      </c>
      <c r="J192" s="98">
        <v>50.7</v>
      </c>
      <c r="K192" s="98">
        <v>78</v>
      </c>
      <c r="L192" s="98">
        <v>98.3</v>
      </c>
      <c r="M192" s="97" t="s">
        <v>27</v>
      </c>
      <c r="N192" s="97" t="s">
        <v>217</v>
      </c>
      <c r="O192" s="98">
        <v>99000</v>
      </c>
      <c r="P192" s="98">
        <v>7500</v>
      </c>
      <c r="Q192" s="98">
        <v>900</v>
      </c>
      <c r="R192" s="98">
        <v>300</v>
      </c>
      <c r="S192" s="98">
        <v>106800</v>
      </c>
      <c r="T192" s="98">
        <v>11.791984100695595</v>
      </c>
      <c r="U192" s="97" t="s">
        <v>27</v>
      </c>
    </row>
    <row r="193" spans="1:21" x14ac:dyDescent="0.35">
      <c r="A193" s="97" t="s">
        <v>225</v>
      </c>
      <c r="B193" s="98">
        <v>1409.45</v>
      </c>
      <c r="C193" s="98">
        <v>9893</v>
      </c>
      <c r="D193" s="98">
        <v>7</v>
      </c>
      <c r="E193" s="98">
        <v>555</v>
      </c>
      <c r="F193" s="99">
        <v>0.37623562638692759</v>
      </c>
      <c r="G193" s="98">
        <v>289</v>
      </c>
      <c r="H193" s="98">
        <v>70.900000000000006</v>
      </c>
      <c r="I193" s="98">
        <v>31.8</v>
      </c>
      <c r="J193" s="98">
        <v>65.400000000000006</v>
      </c>
      <c r="K193" s="98">
        <v>85</v>
      </c>
      <c r="L193" s="98">
        <v>98.7</v>
      </c>
      <c r="M193" s="97" t="s">
        <v>116</v>
      </c>
      <c r="N193" s="97" t="s">
        <v>217</v>
      </c>
      <c r="O193" s="98">
        <v>202105</v>
      </c>
      <c r="P193" s="98">
        <v>6000</v>
      </c>
      <c r="Q193" s="98">
        <v>2500</v>
      </c>
      <c r="R193" s="98">
        <v>0</v>
      </c>
      <c r="S193" s="98">
        <v>208105</v>
      </c>
      <c r="T193" s="98">
        <v>21.035580713635905</v>
      </c>
      <c r="U193" s="97" t="s">
        <v>116</v>
      </c>
    </row>
    <row r="194" spans="1:21" x14ac:dyDescent="0.35">
      <c r="A194" s="97" t="s">
        <v>226</v>
      </c>
      <c r="B194" s="98">
        <v>1287.97</v>
      </c>
      <c r="C194" s="98">
        <v>13366</v>
      </c>
      <c r="D194" s="98">
        <v>10.4</v>
      </c>
      <c r="E194" s="98">
        <v>1015</v>
      </c>
      <c r="F194" s="99">
        <v>0.36398867193322404</v>
      </c>
      <c r="G194" s="98">
        <v>243</v>
      </c>
      <c r="H194" s="98">
        <v>80.099999999999994</v>
      </c>
      <c r="I194" s="98">
        <v>29.4</v>
      </c>
      <c r="J194" s="98">
        <v>57.1</v>
      </c>
      <c r="K194" s="98">
        <v>85.7</v>
      </c>
      <c r="L194" s="98">
        <v>97.1</v>
      </c>
      <c r="M194" s="97" t="s">
        <v>85</v>
      </c>
      <c r="N194" s="97" t="s">
        <v>217</v>
      </c>
      <c r="O194" s="98">
        <v>150000</v>
      </c>
      <c r="P194" s="98">
        <v>8000</v>
      </c>
      <c r="Q194" s="98">
        <v>1000</v>
      </c>
      <c r="R194" s="98">
        <v>0</v>
      </c>
      <c r="S194" s="98">
        <v>158000</v>
      </c>
      <c r="T194" s="98">
        <v>11.821038455783331</v>
      </c>
      <c r="U194" s="97" t="s">
        <v>85</v>
      </c>
    </row>
    <row r="195" spans="1:21" x14ac:dyDescent="0.35">
      <c r="A195" s="97" t="s">
        <v>227</v>
      </c>
      <c r="B195" s="98">
        <v>1169.31</v>
      </c>
      <c r="C195" s="98">
        <v>97233</v>
      </c>
      <c r="D195" s="98">
        <v>83.2</v>
      </c>
      <c r="E195" s="98">
        <v>18290</v>
      </c>
      <c r="F195" s="99">
        <v>0.56697696597765013</v>
      </c>
      <c r="G195" s="98">
        <v>26</v>
      </c>
      <c r="H195" s="98">
        <v>60.7</v>
      </c>
      <c r="I195" s="98">
        <v>41.5</v>
      </c>
      <c r="J195" s="98">
        <v>69.2</v>
      </c>
      <c r="K195" s="98">
        <v>78.8</v>
      </c>
      <c r="L195" s="98">
        <v>98</v>
      </c>
      <c r="M195" s="97" t="s">
        <v>34</v>
      </c>
      <c r="N195" s="97" t="s">
        <v>217</v>
      </c>
      <c r="O195" s="98">
        <v>1665000</v>
      </c>
      <c r="P195" s="98">
        <v>285000</v>
      </c>
      <c r="Q195" s="98">
        <v>10000</v>
      </c>
      <c r="R195" s="98">
        <v>0</v>
      </c>
      <c r="S195" s="98">
        <v>1950000</v>
      </c>
      <c r="T195" s="98">
        <v>20.054919626052882</v>
      </c>
      <c r="U195" s="97" t="s">
        <v>34</v>
      </c>
    </row>
    <row r="196" spans="1:21" x14ac:dyDescent="0.35">
      <c r="A196" s="97" t="s">
        <v>228</v>
      </c>
      <c r="B196" s="98">
        <v>756.63</v>
      </c>
      <c r="C196" s="98">
        <v>23817</v>
      </c>
      <c r="D196" s="98">
        <v>31.5</v>
      </c>
      <c r="E196" s="98">
        <v>2053</v>
      </c>
      <c r="F196" s="99">
        <v>0.3375878268823016</v>
      </c>
      <c r="G196" s="98">
        <v>107</v>
      </c>
      <c r="H196" s="98">
        <v>54.5</v>
      </c>
      <c r="I196" s="98">
        <v>36</v>
      </c>
      <c r="J196" s="98">
        <v>56.8</v>
      </c>
      <c r="K196" s="98">
        <v>66.599999999999994</v>
      </c>
      <c r="L196" s="98">
        <v>95.9</v>
      </c>
      <c r="M196" s="97" t="s">
        <v>53</v>
      </c>
      <c r="N196" s="97" t="s">
        <v>217</v>
      </c>
      <c r="O196" s="98">
        <v>697088</v>
      </c>
      <c r="P196" s="98">
        <v>11744</v>
      </c>
      <c r="Q196" s="98">
        <v>904</v>
      </c>
      <c r="R196" s="98">
        <v>0</v>
      </c>
      <c r="S196" s="98">
        <v>708832</v>
      </c>
      <c r="T196" s="98">
        <v>29.761598857958599</v>
      </c>
      <c r="U196" s="97" t="s">
        <v>53</v>
      </c>
    </row>
    <row r="197" spans="1:21" x14ac:dyDescent="0.35">
      <c r="A197" s="97" t="s">
        <v>229</v>
      </c>
      <c r="B197" s="98">
        <v>1533.99</v>
      </c>
      <c r="C197" s="98">
        <v>10034</v>
      </c>
      <c r="D197" s="98">
        <v>6.5</v>
      </c>
      <c r="E197" s="98">
        <v>835</v>
      </c>
      <c r="F197" s="99">
        <v>0.34784294716432379</v>
      </c>
      <c r="G197" s="98">
        <v>233</v>
      </c>
      <c r="H197" s="98"/>
      <c r="I197" s="98"/>
      <c r="J197" s="98"/>
      <c r="K197" s="98"/>
      <c r="L197" s="98"/>
      <c r="M197" s="97" t="s">
        <v>85</v>
      </c>
      <c r="N197" s="97" t="s">
        <v>217</v>
      </c>
      <c r="O197" s="98">
        <v>365000</v>
      </c>
      <c r="P197" s="98">
        <v>37500</v>
      </c>
      <c r="Q197" s="98">
        <v>2500</v>
      </c>
      <c r="R197" s="98">
        <v>10000</v>
      </c>
      <c r="S197" s="98">
        <v>412500</v>
      </c>
      <c r="T197" s="98">
        <v>41.11022523420371</v>
      </c>
      <c r="U197" s="97" t="s">
        <v>85</v>
      </c>
    </row>
    <row r="198" spans="1:21" x14ac:dyDescent="0.35">
      <c r="A198" s="97" t="s">
        <v>230</v>
      </c>
      <c r="B198" s="98">
        <v>1824.37</v>
      </c>
      <c r="C198" s="98">
        <v>11536</v>
      </c>
      <c r="D198" s="98">
        <v>6.3</v>
      </c>
      <c r="E198" s="98">
        <v>643</v>
      </c>
      <c r="F198" s="99">
        <v>0.37199068081801706</v>
      </c>
      <c r="G198" s="98">
        <v>246</v>
      </c>
      <c r="H198" s="98"/>
      <c r="I198" s="98"/>
      <c r="J198" s="98"/>
      <c r="K198" s="98"/>
      <c r="L198" s="98"/>
      <c r="M198" s="97" t="s">
        <v>85</v>
      </c>
      <c r="N198" s="97" t="s">
        <v>217</v>
      </c>
      <c r="O198" s="98">
        <v>300000</v>
      </c>
      <c r="P198" s="98">
        <v>10000</v>
      </c>
      <c r="Q198" s="98">
        <v>1000</v>
      </c>
      <c r="R198" s="98">
        <v>5000</v>
      </c>
      <c r="S198" s="98">
        <v>315000</v>
      </c>
      <c r="T198" s="98">
        <v>27.305825242718445</v>
      </c>
      <c r="U198" s="97" t="s">
        <v>85</v>
      </c>
    </row>
    <row r="199" spans="1:21" x14ac:dyDescent="0.35">
      <c r="A199" s="97" t="s">
        <v>231</v>
      </c>
      <c r="B199" s="98">
        <v>1650.53</v>
      </c>
      <c r="C199" s="98">
        <v>25682</v>
      </c>
      <c r="D199" s="98">
        <v>15.6</v>
      </c>
      <c r="E199" s="98">
        <v>1697</v>
      </c>
      <c r="F199" s="99">
        <v>0.39122019200991021</v>
      </c>
      <c r="G199" s="98">
        <v>48</v>
      </c>
      <c r="H199" s="98">
        <v>61.8</v>
      </c>
      <c r="I199" s="98">
        <v>33.700000000000003</v>
      </c>
      <c r="J199" s="98">
        <v>55.6</v>
      </c>
      <c r="K199" s="98">
        <v>77.8</v>
      </c>
      <c r="L199" s="98">
        <v>97.8</v>
      </c>
      <c r="M199" s="97" t="s">
        <v>85</v>
      </c>
      <c r="N199" s="97" t="s">
        <v>217</v>
      </c>
      <c r="O199" s="98">
        <v>1383938</v>
      </c>
      <c r="P199" s="98">
        <v>184550</v>
      </c>
      <c r="Q199" s="98">
        <v>40000</v>
      </c>
      <c r="R199" s="98">
        <v>0</v>
      </c>
      <c r="S199" s="98">
        <v>1568488</v>
      </c>
      <c r="T199" s="98">
        <v>61.073436648236118</v>
      </c>
      <c r="U199" s="97" t="s">
        <v>85</v>
      </c>
    </row>
    <row r="200" spans="1:21" x14ac:dyDescent="0.35">
      <c r="A200" s="97" t="s">
        <v>232</v>
      </c>
      <c r="B200" s="98">
        <v>1225.93</v>
      </c>
      <c r="C200" s="98">
        <v>15011</v>
      </c>
      <c r="D200" s="98">
        <v>12.2</v>
      </c>
      <c r="E200" s="98">
        <v>1354</v>
      </c>
      <c r="F200" s="99">
        <v>0.337554126755019</v>
      </c>
      <c r="G200" s="98">
        <v>227</v>
      </c>
      <c r="H200" s="98">
        <v>47.1</v>
      </c>
      <c r="I200" s="98">
        <v>22.3</v>
      </c>
      <c r="J200" s="98">
        <v>55.6</v>
      </c>
      <c r="K200" s="98">
        <v>57</v>
      </c>
      <c r="L200" s="98">
        <v>95.5</v>
      </c>
      <c r="M200" s="97" t="s">
        <v>85</v>
      </c>
      <c r="N200" s="97" t="s">
        <v>217</v>
      </c>
      <c r="O200" s="98">
        <v>125000</v>
      </c>
      <c r="P200" s="98">
        <v>15000</v>
      </c>
      <c r="Q200" s="98">
        <v>600</v>
      </c>
      <c r="R200" s="98">
        <v>0</v>
      </c>
      <c r="S200" s="98">
        <v>140000</v>
      </c>
      <c r="T200" s="98">
        <v>9.3264939044700554</v>
      </c>
      <c r="U200" s="97" t="s">
        <v>85</v>
      </c>
    </row>
    <row r="201" spans="1:21" x14ac:dyDescent="0.35">
      <c r="A201" s="97" t="s">
        <v>233</v>
      </c>
      <c r="B201" s="98">
        <v>463.09</v>
      </c>
      <c r="C201" s="98">
        <v>8606</v>
      </c>
      <c r="D201" s="98">
        <v>18.600000000000001</v>
      </c>
      <c r="E201" s="98">
        <v>901</v>
      </c>
      <c r="F201" s="99">
        <v>0.2444038373686615</v>
      </c>
      <c r="G201" s="98">
        <v>226</v>
      </c>
      <c r="H201" s="98">
        <v>69.2</v>
      </c>
      <c r="I201" s="98">
        <v>27.4</v>
      </c>
      <c r="J201" s="98">
        <v>38.4</v>
      </c>
      <c r="K201" s="98">
        <v>73.900000000000006</v>
      </c>
      <c r="L201" s="98">
        <v>99.4</v>
      </c>
      <c r="M201" s="97" t="s">
        <v>27</v>
      </c>
      <c r="N201" s="97" t="s">
        <v>234</v>
      </c>
      <c r="O201" s="98">
        <v>243258</v>
      </c>
      <c r="P201" s="98">
        <v>2208</v>
      </c>
      <c r="Q201" s="98">
        <v>7045</v>
      </c>
      <c r="R201" s="98">
        <v>0</v>
      </c>
      <c r="S201" s="98">
        <v>245466</v>
      </c>
      <c r="T201" s="98">
        <v>28.522658610271904</v>
      </c>
      <c r="U201" s="97" t="s">
        <v>27</v>
      </c>
    </row>
    <row r="202" spans="1:21" x14ac:dyDescent="0.35">
      <c r="A202" s="97" t="s">
        <v>235</v>
      </c>
      <c r="B202" s="98">
        <v>601.9</v>
      </c>
      <c r="C202" s="98">
        <v>5497</v>
      </c>
      <c r="D202" s="98">
        <v>9.1</v>
      </c>
      <c r="E202" s="98">
        <v>795</v>
      </c>
      <c r="F202" s="99">
        <v>0.37177187948350071</v>
      </c>
      <c r="G202" s="98">
        <v>135</v>
      </c>
      <c r="H202" s="98"/>
      <c r="I202" s="98"/>
      <c r="J202" s="98"/>
      <c r="K202" s="98"/>
      <c r="L202" s="98"/>
      <c r="M202" s="97" t="s">
        <v>53</v>
      </c>
      <c r="N202" s="97" t="s">
        <v>234</v>
      </c>
      <c r="O202" s="98">
        <v>330916</v>
      </c>
      <c r="P202" s="98">
        <v>2250</v>
      </c>
      <c r="Q202" s="98">
        <v>900</v>
      </c>
      <c r="R202" s="98">
        <v>0</v>
      </c>
      <c r="S202" s="98">
        <v>333166</v>
      </c>
      <c r="T202" s="98">
        <v>60.608695652173914</v>
      </c>
      <c r="U202" s="97" t="s">
        <v>53</v>
      </c>
    </row>
    <row r="203" spans="1:21" x14ac:dyDescent="0.35">
      <c r="A203" s="97" t="s">
        <v>236</v>
      </c>
      <c r="B203" s="98">
        <v>636.73</v>
      </c>
      <c r="C203" s="98">
        <v>16232</v>
      </c>
      <c r="D203" s="98">
        <v>25.5</v>
      </c>
      <c r="E203" s="98">
        <v>4375</v>
      </c>
      <c r="F203" s="99">
        <v>0.46009821976672804</v>
      </c>
      <c r="G203" s="98">
        <v>141</v>
      </c>
      <c r="H203" s="98">
        <v>62.5</v>
      </c>
      <c r="I203" s="98">
        <v>32</v>
      </c>
      <c r="J203" s="98">
        <v>48.1</v>
      </c>
      <c r="K203" s="98">
        <v>80.8</v>
      </c>
      <c r="L203" s="98">
        <v>95.4</v>
      </c>
      <c r="M203" s="97" t="s">
        <v>27</v>
      </c>
      <c r="N203" s="97" t="s">
        <v>234</v>
      </c>
      <c r="O203" s="98">
        <v>81000</v>
      </c>
      <c r="P203" s="98">
        <v>35000</v>
      </c>
      <c r="Q203" s="98">
        <v>7200</v>
      </c>
      <c r="R203" s="98">
        <v>0</v>
      </c>
      <c r="S203" s="98">
        <v>116000</v>
      </c>
      <c r="T203" s="98">
        <v>7.146377525874815</v>
      </c>
      <c r="U203" s="97" t="s">
        <v>27</v>
      </c>
    </row>
    <row r="204" spans="1:21" x14ac:dyDescent="0.35">
      <c r="A204" s="97" t="s">
        <v>237</v>
      </c>
      <c r="B204" s="98">
        <v>383.94</v>
      </c>
      <c r="C204" s="98">
        <v>9357</v>
      </c>
      <c r="D204" s="98">
        <v>24.4</v>
      </c>
      <c r="E204" s="98">
        <v>986</v>
      </c>
      <c r="F204" s="99">
        <v>0.2646379853095488</v>
      </c>
      <c r="G204" s="98">
        <v>73</v>
      </c>
      <c r="H204" s="98"/>
      <c r="I204" s="98"/>
      <c r="J204" s="98"/>
      <c r="K204" s="98"/>
      <c r="L204" s="98"/>
      <c r="M204" s="97" t="s">
        <v>55</v>
      </c>
      <c r="N204" s="97" t="s">
        <v>234</v>
      </c>
      <c r="O204" s="98">
        <v>425200</v>
      </c>
      <c r="P204" s="98">
        <v>38000</v>
      </c>
      <c r="Q204" s="98">
        <v>800</v>
      </c>
      <c r="R204" s="98">
        <v>0</v>
      </c>
      <c r="S204" s="98">
        <v>463200</v>
      </c>
      <c r="T204" s="98">
        <v>49.503045848028215</v>
      </c>
      <c r="U204" s="97" t="s">
        <v>55</v>
      </c>
    </row>
    <row r="205" spans="1:21" x14ac:dyDescent="0.35">
      <c r="A205" s="97" t="s">
        <v>238</v>
      </c>
      <c r="B205" s="98">
        <v>984.97</v>
      </c>
      <c r="C205" s="98">
        <v>6495</v>
      </c>
      <c r="D205" s="98">
        <v>6.6</v>
      </c>
      <c r="E205" s="98">
        <v>474</v>
      </c>
      <c r="F205" s="99">
        <v>0.36688701923076922</v>
      </c>
      <c r="G205" s="98">
        <v>257</v>
      </c>
      <c r="H205" s="98">
        <v>56.3</v>
      </c>
      <c r="I205" s="98">
        <v>38.6</v>
      </c>
      <c r="J205" s="98">
        <v>50.1</v>
      </c>
      <c r="K205" s="98">
        <v>82.8</v>
      </c>
      <c r="L205" s="98">
        <v>96.6</v>
      </c>
      <c r="M205" s="97" t="s">
        <v>85</v>
      </c>
      <c r="N205" s="97" t="s">
        <v>234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7" t="s">
        <v>85</v>
      </c>
    </row>
    <row r="206" spans="1:21" x14ac:dyDescent="0.35">
      <c r="A206" s="97" t="s">
        <v>239</v>
      </c>
      <c r="B206" s="98">
        <v>575.59</v>
      </c>
      <c r="C206" s="98">
        <v>4407</v>
      </c>
      <c r="D206" s="98">
        <v>7.7</v>
      </c>
      <c r="E206" s="98">
        <v>420</v>
      </c>
      <c r="F206" s="99">
        <v>0.30794775293336285</v>
      </c>
      <c r="G206" s="98">
        <v>231</v>
      </c>
      <c r="H206" s="98"/>
      <c r="I206" s="98"/>
      <c r="J206" s="98"/>
      <c r="K206" s="98"/>
      <c r="L206" s="98"/>
      <c r="M206" s="97" t="s">
        <v>55</v>
      </c>
      <c r="N206" s="97" t="s">
        <v>234</v>
      </c>
      <c r="O206" s="98">
        <v>196100</v>
      </c>
      <c r="P206" s="98">
        <v>12800</v>
      </c>
      <c r="Q206" s="98">
        <v>25600</v>
      </c>
      <c r="R206" s="98">
        <v>0</v>
      </c>
      <c r="S206" s="98">
        <v>208900</v>
      </c>
      <c r="T206" s="98">
        <v>47.401860676196961</v>
      </c>
      <c r="U206" s="97" t="s">
        <v>55</v>
      </c>
    </row>
    <row r="207" spans="1:21" x14ac:dyDescent="0.35">
      <c r="A207" s="97" t="s">
        <v>240</v>
      </c>
      <c r="B207" s="98">
        <v>1372.3</v>
      </c>
      <c r="C207" s="98">
        <v>159348</v>
      </c>
      <c r="D207" s="98">
        <v>116.1</v>
      </c>
      <c r="E207" s="98">
        <v>21334</v>
      </c>
      <c r="F207" s="99">
        <v>0.51907856026623311</v>
      </c>
      <c r="G207" s="98">
        <v>200</v>
      </c>
      <c r="H207" s="98">
        <v>48.8</v>
      </c>
      <c r="I207" s="98">
        <v>40.700000000000003</v>
      </c>
      <c r="J207" s="98">
        <v>62.5</v>
      </c>
      <c r="K207" s="98">
        <v>60.3</v>
      </c>
      <c r="L207" s="98">
        <v>94.5</v>
      </c>
      <c r="M207" s="97" t="s">
        <v>34</v>
      </c>
      <c r="N207" s="97" t="s">
        <v>234</v>
      </c>
      <c r="O207" s="98">
        <v>2550961</v>
      </c>
      <c r="P207" s="98">
        <v>235948</v>
      </c>
      <c r="Q207" s="98">
        <v>22310</v>
      </c>
      <c r="R207" s="98">
        <v>2533</v>
      </c>
      <c r="S207" s="98">
        <v>2789442</v>
      </c>
      <c r="T207" s="98">
        <v>17.505346788161759</v>
      </c>
      <c r="U207" s="97" t="s">
        <v>34</v>
      </c>
    </row>
    <row r="208" spans="1:21" x14ac:dyDescent="0.35">
      <c r="A208" s="97" t="s">
        <v>241</v>
      </c>
      <c r="B208" s="98">
        <v>203.64</v>
      </c>
      <c r="C208" s="98">
        <v>22516</v>
      </c>
      <c r="D208" s="98">
        <v>110.6</v>
      </c>
      <c r="E208" s="98">
        <v>3521</v>
      </c>
      <c r="F208" s="99">
        <v>0.31046754748876731</v>
      </c>
      <c r="G208" s="98">
        <v>204</v>
      </c>
      <c r="H208" s="98">
        <v>52</v>
      </c>
      <c r="I208" s="98">
        <v>39.6</v>
      </c>
      <c r="J208" s="98">
        <v>55.9</v>
      </c>
      <c r="K208" s="98">
        <v>64.400000000000006</v>
      </c>
      <c r="L208" s="98">
        <v>92.5</v>
      </c>
      <c r="M208" s="97" t="s">
        <v>27</v>
      </c>
      <c r="N208" s="97" t="s">
        <v>234</v>
      </c>
      <c r="O208" s="98">
        <v>701300</v>
      </c>
      <c r="P208" s="98">
        <v>0</v>
      </c>
      <c r="Q208" s="98">
        <v>0</v>
      </c>
      <c r="R208" s="98">
        <v>0</v>
      </c>
      <c r="S208" s="98">
        <v>701300</v>
      </c>
      <c r="T208" s="98">
        <v>31.146740095931783</v>
      </c>
      <c r="U208" s="97" t="s">
        <v>27</v>
      </c>
    </row>
    <row r="209" spans="1:21" x14ac:dyDescent="0.35">
      <c r="A209" s="97" t="s">
        <v>242</v>
      </c>
      <c r="B209" s="98">
        <v>816.83</v>
      </c>
      <c r="C209" s="98">
        <v>11478</v>
      </c>
      <c r="D209" s="98">
        <v>14.1</v>
      </c>
      <c r="E209" s="98">
        <v>1198</v>
      </c>
      <c r="F209" s="99">
        <v>0.35713664434200226</v>
      </c>
      <c r="G209" s="98">
        <v>249</v>
      </c>
      <c r="H209" s="98"/>
      <c r="I209" s="98"/>
      <c r="J209" s="98"/>
      <c r="K209" s="98"/>
      <c r="L209" s="98"/>
      <c r="M209" s="97" t="s">
        <v>53</v>
      </c>
      <c r="N209" s="97" t="s">
        <v>234</v>
      </c>
      <c r="O209" s="98">
        <v>92800</v>
      </c>
      <c r="P209" s="98">
        <v>0</v>
      </c>
      <c r="Q209" s="98">
        <v>1000</v>
      </c>
      <c r="R209" s="98">
        <v>0</v>
      </c>
      <c r="S209" s="98">
        <v>92800</v>
      </c>
      <c r="T209" s="98">
        <v>8.0850322355811119</v>
      </c>
      <c r="U209" s="97" t="s">
        <v>53</v>
      </c>
    </row>
    <row r="210" spans="1:21" x14ac:dyDescent="0.35">
      <c r="A210" s="97" t="s">
        <v>243</v>
      </c>
      <c r="B210" s="98">
        <v>468.3</v>
      </c>
      <c r="C210" s="98">
        <v>30261</v>
      </c>
      <c r="D210" s="98">
        <v>64.599999999999994</v>
      </c>
      <c r="E210" s="98">
        <v>4713</v>
      </c>
      <c r="F210" s="99">
        <v>0.48282581412246517</v>
      </c>
      <c r="G210" s="98">
        <v>60</v>
      </c>
      <c r="H210" s="98">
        <v>54.7</v>
      </c>
      <c r="I210" s="98">
        <v>40.700000000000003</v>
      </c>
      <c r="J210" s="98">
        <v>50.5</v>
      </c>
      <c r="K210" s="98">
        <v>62.6</v>
      </c>
      <c r="L210" s="98">
        <v>93.4</v>
      </c>
      <c r="M210" s="97" t="s">
        <v>41</v>
      </c>
      <c r="N210" s="97" t="s">
        <v>234</v>
      </c>
      <c r="O210" s="98">
        <v>521956</v>
      </c>
      <c r="P210" s="98">
        <v>39775</v>
      </c>
      <c r="Q210" s="98">
        <v>2125</v>
      </c>
      <c r="R210" s="98">
        <v>0</v>
      </c>
      <c r="S210" s="98">
        <v>561731</v>
      </c>
      <c r="T210" s="98">
        <v>18.56286970027428</v>
      </c>
      <c r="U210" s="97" t="s">
        <v>41</v>
      </c>
    </row>
    <row r="211" spans="1:21" x14ac:dyDescent="0.35">
      <c r="A211" s="97" t="s">
        <v>244</v>
      </c>
      <c r="B211" s="98">
        <v>618.57000000000005</v>
      </c>
      <c r="C211" s="98">
        <v>10627</v>
      </c>
      <c r="D211" s="98">
        <v>17.2</v>
      </c>
      <c r="E211" s="98">
        <v>907</v>
      </c>
      <c r="F211" s="99">
        <v>0.28632838052518456</v>
      </c>
      <c r="G211" s="98">
        <v>212</v>
      </c>
      <c r="H211" s="98"/>
      <c r="I211" s="98"/>
      <c r="J211" s="98"/>
      <c r="K211" s="98"/>
      <c r="L211" s="98"/>
      <c r="M211" s="97" t="s">
        <v>27</v>
      </c>
      <c r="N211" s="97" t="s">
        <v>234</v>
      </c>
      <c r="O211" s="98">
        <v>656528</v>
      </c>
      <c r="P211" s="98">
        <v>27157</v>
      </c>
      <c r="Q211" s="98">
        <v>3200</v>
      </c>
      <c r="R211" s="98">
        <v>0</v>
      </c>
      <c r="S211" s="98">
        <v>683685</v>
      </c>
      <c r="T211" s="98">
        <v>64.334713465700574</v>
      </c>
      <c r="U211" s="97" t="s">
        <v>27</v>
      </c>
    </row>
    <row r="212" spans="1:21" x14ac:dyDescent="0.35">
      <c r="A212" s="97" t="s">
        <v>245</v>
      </c>
      <c r="B212" s="98">
        <v>1377.52</v>
      </c>
      <c r="C212" s="98">
        <v>23292</v>
      </c>
      <c r="D212" s="98">
        <v>16.899999999999999</v>
      </c>
      <c r="E212" s="98">
        <v>2505</v>
      </c>
      <c r="F212" s="99">
        <v>0.39193513974823979</v>
      </c>
      <c r="G212" s="98">
        <v>122</v>
      </c>
      <c r="H212" s="98">
        <v>56.2</v>
      </c>
      <c r="I212" s="98">
        <v>25.7</v>
      </c>
      <c r="J212" s="98">
        <v>43.7</v>
      </c>
      <c r="K212" s="98">
        <v>72.599999999999994</v>
      </c>
      <c r="L212" s="98">
        <v>95</v>
      </c>
      <c r="M212" s="97" t="s">
        <v>53</v>
      </c>
      <c r="N212" s="97" t="s">
        <v>234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7" t="s">
        <v>53</v>
      </c>
    </row>
    <row r="213" spans="1:21" x14ac:dyDescent="0.35">
      <c r="A213" s="97" t="s">
        <v>246</v>
      </c>
      <c r="B213" s="98">
        <v>659.39</v>
      </c>
      <c r="C213" s="98">
        <v>4348</v>
      </c>
      <c r="D213" s="98">
        <v>6.6</v>
      </c>
      <c r="E213" s="98">
        <v>597</v>
      </c>
      <c r="F213" s="99">
        <v>0.35438437074057244</v>
      </c>
      <c r="G213" s="98">
        <v>285</v>
      </c>
      <c r="H213" s="98">
        <v>69.3</v>
      </c>
      <c r="I213" s="98">
        <v>34.299999999999997</v>
      </c>
      <c r="J213" s="98">
        <v>40.6</v>
      </c>
      <c r="K213" s="98">
        <v>71</v>
      </c>
      <c r="L213" s="98">
        <v>97.3</v>
      </c>
      <c r="M213" s="97" t="s">
        <v>55</v>
      </c>
      <c r="N213" s="97" t="s">
        <v>247</v>
      </c>
      <c r="O213" s="98">
        <v>238313</v>
      </c>
      <c r="P213" s="98">
        <v>16200</v>
      </c>
      <c r="Q213" s="98">
        <v>1500</v>
      </c>
      <c r="R213" s="98">
        <v>0</v>
      </c>
      <c r="S213" s="98">
        <v>254513</v>
      </c>
      <c r="T213" s="98">
        <v>58.535648574057035</v>
      </c>
      <c r="U213" s="97" t="s">
        <v>55</v>
      </c>
    </row>
    <row r="214" spans="1:21" x14ac:dyDescent="0.35">
      <c r="A214" s="97" t="s">
        <v>248</v>
      </c>
      <c r="B214" s="98">
        <v>343.94</v>
      </c>
      <c r="C214" s="98">
        <v>9934</v>
      </c>
      <c r="D214" s="98">
        <v>28.9</v>
      </c>
      <c r="E214" s="98">
        <v>1059</v>
      </c>
      <c r="F214" s="99">
        <v>0.25954350642878499</v>
      </c>
      <c r="G214" s="98">
        <v>219</v>
      </c>
      <c r="H214" s="98"/>
      <c r="I214" s="98"/>
      <c r="J214" s="98"/>
      <c r="K214" s="98"/>
      <c r="L214" s="98"/>
      <c r="M214" s="97" t="s">
        <v>27</v>
      </c>
      <c r="N214" s="97" t="s">
        <v>247</v>
      </c>
      <c r="O214" s="98">
        <v>451190</v>
      </c>
      <c r="P214" s="98">
        <v>1</v>
      </c>
      <c r="Q214" s="98">
        <v>2000</v>
      </c>
      <c r="R214" s="98">
        <v>0</v>
      </c>
      <c r="S214" s="98">
        <v>451191</v>
      </c>
      <c r="T214" s="98">
        <v>45.418864505737872</v>
      </c>
      <c r="U214" s="97" t="s">
        <v>27</v>
      </c>
    </row>
    <row r="215" spans="1:21" x14ac:dyDescent="0.35">
      <c r="A215" s="97" t="s">
        <v>249</v>
      </c>
      <c r="B215" s="98">
        <v>202.53</v>
      </c>
      <c r="C215" s="98">
        <v>8643</v>
      </c>
      <c r="D215" s="98">
        <v>42.7</v>
      </c>
      <c r="E215" s="98">
        <v>1159</v>
      </c>
      <c r="F215" s="99">
        <v>0.2995891349007076</v>
      </c>
      <c r="G215" s="98">
        <v>19</v>
      </c>
      <c r="H215" s="98">
        <v>62.2</v>
      </c>
      <c r="I215" s="98">
        <v>35.9</v>
      </c>
      <c r="J215" s="98">
        <v>55.3</v>
      </c>
      <c r="K215" s="98">
        <v>72.5</v>
      </c>
      <c r="L215" s="98">
        <v>97.1</v>
      </c>
      <c r="M215" s="97" t="s">
        <v>55</v>
      </c>
      <c r="N215" s="97" t="s">
        <v>247</v>
      </c>
      <c r="O215" s="98">
        <v>234200</v>
      </c>
      <c r="P215" s="98">
        <v>55000</v>
      </c>
      <c r="Q215" s="98">
        <v>5000</v>
      </c>
      <c r="R215" s="98">
        <v>7000</v>
      </c>
      <c r="S215" s="98">
        <v>296200</v>
      </c>
      <c r="T215" s="98">
        <v>34.270507925488836</v>
      </c>
      <c r="U215" s="97" t="s">
        <v>55</v>
      </c>
    </row>
    <row r="216" spans="1:21" x14ac:dyDescent="0.35">
      <c r="A216" s="97" t="s">
        <v>250</v>
      </c>
      <c r="B216" s="98">
        <v>169.58</v>
      </c>
      <c r="C216" s="98">
        <v>16654</v>
      </c>
      <c r="D216" s="98">
        <v>98.2</v>
      </c>
      <c r="E216" s="98">
        <v>2096</v>
      </c>
      <c r="F216" s="99">
        <v>0.30183711327867874</v>
      </c>
      <c r="G216" s="98">
        <v>102</v>
      </c>
      <c r="H216" s="98">
        <v>61.3</v>
      </c>
      <c r="I216" s="98">
        <v>39.200000000000003</v>
      </c>
      <c r="J216" s="98">
        <v>52.7</v>
      </c>
      <c r="K216" s="98">
        <v>60.4</v>
      </c>
      <c r="L216" s="98">
        <v>97.3</v>
      </c>
      <c r="M216" s="97" t="s">
        <v>27</v>
      </c>
      <c r="N216" s="97" t="s">
        <v>247</v>
      </c>
      <c r="O216" s="98">
        <v>412032</v>
      </c>
      <c r="P216" s="98">
        <v>20200</v>
      </c>
      <c r="Q216" s="98">
        <v>2600</v>
      </c>
      <c r="R216" s="98">
        <v>2500</v>
      </c>
      <c r="S216" s="98">
        <v>434732</v>
      </c>
      <c r="T216" s="98">
        <v>26.103758856731115</v>
      </c>
      <c r="U216" s="97" t="s">
        <v>27</v>
      </c>
    </row>
    <row r="217" spans="1:21" x14ac:dyDescent="0.35">
      <c r="A217" s="97" t="s">
        <v>251</v>
      </c>
      <c r="B217" s="98">
        <v>417.86</v>
      </c>
      <c r="C217" s="98">
        <v>5517</v>
      </c>
      <c r="D217" s="98">
        <v>13.2</v>
      </c>
      <c r="E217" s="98">
        <v>617</v>
      </c>
      <c r="F217" s="99">
        <v>0.27830104851608317</v>
      </c>
      <c r="G217" s="98">
        <v>126</v>
      </c>
      <c r="H217" s="98">
        <v>56.4</v>
      </c>
      <c r="I217" s="98">
        <v>34.299999999999997</v>
      </c>
      <c r="J217" s="98">
        <v>38.4</v>
      </c>
      <c r="K217" s="98">
        <v>73.2</v>
      </c>
      <c r="L217" s="98">
        <v>97.5</v>
      </c>
      <c r="M217" s="97" t="s">
        <v>55</v>
      </c>
      <c r="N217" s="97" t="s">
        <v>247</v>
      </c>
      <c r="O217" s="98">
        <v>190750</v>
      </c>
      <c r="P217" s="98">
        <v>33660</v>
      </c>
      <c r="Q217" s="98">
        <v>7500</v>
      </c>
      <c r="R217" s="98">
        <v>0</v>
      </c>
      <c r="S217" s="98">
        <v>224410</v>
      </c>
      <c r="T217" s="98">
        <v>40.676092079028457</v>
      </c>
      <c r="U217" s="97" t="s">
        <v>55</v>
      </c>
    </row>
    <row r="218" spans="1:21" x14ac:dyDescent="0.35">
      <c r="A218" s="97" t="s">
        <v>252</v>
      </c>
      <c r="B218" s="98">
        <v>957.85</v>
      </c>
      <c r="C218" s="98">
        <v>159662</v>
      </c>
      <c r="D218" s="98">
        <v>166.7</v>
      </c>
      <c r="E218" s="98">
        <v>16710</v>
      </c>
      <c r="F218" s="99">
        <v>0.47529514096802455</v>
      </c>
      <c r="G218" s="98">
        <v>177</v>
      </c>
      <c r="H218" s="98"/>
      <c r="I218" s="98"/>
      <c r="J218" s="98"/>
      <c r="K218" s="98"/>
      <c r="L218" s="98"/>
      <c r="M218" s="97" t="s">
        <v>34</v>
      </c>
      <c r="N218" s="97" t="s">
        <v>247</v>
      </c>
      <c r="O218" s="98">
        <v>7565824</v>
      </c>
      <c r="P218" s="98">
        <v>13200</v>
      </c>
      <c r="Q218" s="98">
        <v>10500</v>
      </c>
      <c r="R218" s="98">
        <v>20000</v>
      </c>
      <c r="S218" s="98">
        <v>7599024</v>
      </c>
      <c r="T218" s="98">
        <v>47.594443261389685</v>
      </c>
      <c r="U218" s="97" t="s">
        <v>34</v>
      </c>
    </row>
    <row r="219" spans="1:21" x14ac:dyDescent="0.35">
      <c r="A219" s="97" t="s">
        <v>253</v>
      </c>
      <c r="B219" s="98">
        <v>1166.8699999999999</v>
      </c>
      <c r="C219" s="98">
        <v>22853</v>
      </c>
      <c r="D219" s="98">
        <v>19.600000000000001</v>
      </c>
      <c r="E219" s="98">
        <v>2187</v>
      </c>
      <c r="F219" s="99">
        <v>0.33797484878812933</v>
      </c>
      <c r="G219" s="98">
        <v>88</v>
      </c>
      <c r="H219" s="98">
        <v>62.3</v>
      </c>
      <c r="I219" s="98">
        <v>43.8</v>
      </c>
      <c r="J219" s="98">
        <v>53.9</v>
      </c>
      <c r="K219" s="98">
        <v>70.599999999999994</v>
      </c>
      <c r="L219" s="98">
        <v>95.8</v>
      </c>
      <c r="M219" s="97" t="s">
        <v>27</v>
      </c>
      <c r="N219" s="97" t="s">
        <v>247</v>
      </c>
      <c r="O219" s="98">
        <v>394000</v>
      </c>
      <c r="P219" s="98">
        <v>25000</v>
      </c>
      <c r="Q219" s="98">
        <v>2000</v>
      </c>
      <c r="R219" s="98">
        <v>3200</v>
      </c>
      <c r="S219" s="98">
        <v>422200</v>
      </c>
      <c r="T219" s="98">
        <v>18.474598520981928</v>
      </c>
      <c r="U219" s="97" t="s">
        <v>27</v>
      </c>
    </row>
    <row r="220" spans="1:21" x14ac:dyDescent="0.35">
      <c r="A220" s="97" t="s">
        <v>254</v>
      </c>
      <c r="B220" s="98">
        <v>269.02999999999997</v>
      </c>
      <c r="C220" s="98">
        <v>13222</v>
      </c>
      <c r="D220" s="98">
        <v>49.1</v>
      </c>
      <c r="E220" s="98">
        <v>2116</v>
      </c>
      <c r="F220" s="99">
        <v>0.44779251930140168</v>
      </c>
      <c r="G220" s="98">
        <v>159</v>
      </c>
      <c r="H220" s="98">
        <v>49.7</v>
      </c>
      <c r="I220" s="98">
        <v>23.4</v>
      </c>
      <c r="J220" s="98">
        <v>36.6</v>
      </c>
      <c r="K220" s="98">
        <v>57.9</v>
      </c>
      <c r="L220" s="98">
        <v>94.8</v>
      </c>
      <c r="M220" s="97" t="s">
        <v>55</v>
      </c>
      <c r="N220" s="97" t="s">
        <v>247</v>
      </c>
      <c r="O220" s="98">
        <v>324425</v>
      </c>
      <c r="P220" s="98">
        <v>48000</v>
      </c>
      <c r="Q220" s="98">
        <v>10000</v>
      </c>
      <c r="R220" s="98">
        <v>15000</v>
      </c>
      <c r="S220" s="98">
        <v>387425</v>
      </c>
      <c r="T220" s="98">
        <v>29.301542883073665</v>
      </c>
      <c r="U220" s="97" t="s">
        <v>55</v>
      </c>
    </row>
    <row r="221" spans="1:21" x14ac:dyDescent="0.35">
      <c r="A221" s="97" t="s">
        <v>255</v>
      </c>
      <c r="B221" s="98">
        <v>604.23</v>
      </c>
      <c r="C221" s="98">
        <v>25978</v>
      </c>
      <c r="D221" s="98">
        <v>43</v>
      </c>
      <c r="E221" s="98">
        <v>3892</v>
      </c>
      <c r="F221" s="99">
        <v>0.42894333843797855</v>
      </c>
      <c r="G221" s="98">
        <v>173</v>
      </c>
      <c r="H221" s="98">
        <v>50.1</v>
      </c>
      <c r="I221" s="98">
        <v>39.6</v>
      </c>
      <c r="J221" s="98">
        <v>51.4</v>
      </c>
      <c r="K221" s="98">
        <v>65.099999999999994</v>
      </c>
      <c r="L221" s="98">
        <v>91.4</v>
      </c>
      <c r="M221" s="97" t="s">
        <v>53</v>
      </c>
      <c r="N221" s="97" t="s">
        <v>247</v>
      </c>
      <c r="O221" s="98">
        <v>2351000</v>
      </c>
      <c r="P221" s="98">
        <v>140000</v>
      </c>
      <c r="Q221" s="98">
        <v>8640</v>
      </c>
      <c r="R221" s="98">
        <v>0</v>
      </c>
      <c r="S221" s="98">
        <v>2491000</v>
      </c>
      <c r="T221" s="98">
        <v>95.888829009161597</v>
      </c>
      <c r="U221" s="97" t="s">
        <v>53</v>
      </c>
    </row>
    <row r="222" spans="1:21" x14ac:dyDescent="0.35">
      <c r="A222" s="97" t="s">
        <v>256</v>
      </c>
      <c r="B222" s="98">
        <v>325.2</v>
      </c>
      <c r="C222" s="98">
        <v>14002</v>
      </c>
      <c r="D222" s="98">
        <v>43.1</v>
      </c>
      <c r="E222" s="98">
        <v>1545</v>
      </c>
      <c r="F222" s="99">
        <v>0.32201945608180077</v>
      </c>
      <c r="G222" s="98">
        <v>119</v>
      </c>
      <c r="H222" s="98">
        <v>52.9</v>
      </c>
      <c r="I222" s="98">
        <v>29.4</v>
      </c>
      <c r="J222" s="98">
        <v>39.9</v>
      </c>
      <c r="K222" s="98">
        <v>58.3</v>
      </c>
      <c r="L222" s="98">
        <v>95.6</v>
      </c>
      <c r="M222" s="97" t="s">
        <v>55</v>
      </c>
      <c r="N222" s="97" t="s">
        <v>247</v>
      </c>
      <c r="O222" s="98">
        <v>490000</v>
      </c>
      <c r="P222" s="98">
        <v>10000</v>
      </c>
      <c r="Q222" s="98">
        <v>10000</v>
      </c>
      <c r="R222" s="98">
        <v>0</v>
      </c>
      <c r="S222" s="98">
        <v>500000</v>
      </c>
      <c r="T222" s="98">
        <v>35.709184402228253</v>
      </c>
      <c r="U222" s="97" t="s">
        <v>55</v>
      </c>
    </row>
    <row r="223" spans="1:21" x14ac:dyDescent="0.35">
      <c r="A223" s="97" t="s">
        <v>257</v>
      </c>
      <c r="B223" s="98">
        <v>1540.02</v>
      </c>
      <c r="C223" s="98">
        <v>6728</v>
      </c>
      <c r="D223" s="98">
        <v>4.4000000000000004</v>
      </c>
      <c r="E223" s="98">
        <v>453</v>
      </c>
      <c r="F223" s="99">
        <v>0.41882352941176471</v>
      </c>
      <c r="G223" s="98">
        <v>281</v>
      </c>
      <c r="H223" s="98"/>
      <c r="I223" s="98"/>
      <c r="J223" s="98"/>
      <c r="K223" s="98"/>
      <c r="L223" s="98"/>
      <c r="M223" s="97" t="s">
        <v>85</v>
      </c>
      <c r="N223" s="97" t="s">
        <v>258</v>
      </c>
      <c r="O223" s="98">
        <v>26800</v>
      </c>
      <c r="P223" s="98">
        <v>1340</v>
      </c>
      <c r="Q223" s="98">
        <v>1750</v>
      </c>
      <c r="R223" s="98">
        <v>0</v>
      </c>
      <c r="S223" s="98">
        <v>28140</v>
      </c>
      <c r="T223" s="98">
        <v>4.1825208085612369</v>
      </c>
      <c r="U223" s="97" t="s">
        <v>85</v>
      </c>
    </row>
    <row r="224" spans="1:21" x14ac:dyDescent="0.35">
      <c r="A224" s="97" t="s">
        <v>259</v>
      </c>
      <c r="B224" s="98">
        <v>4084.94</v>
      </c>
      <c r="C224" s="98">
        <v>10260</v>
      </c>
      <c r="D224" s="98">
        <v>2.5</v>
      </c>
      <c r="E224" s="98">
        <v>766</v>
      </c>
      <c r="F224" s="99">
        <v>0.44940534217196337</v>
      </c>
      <c r="G224" s="98">
        <v>67</v>
      </c>
      <c r="H224" s="98">
        <v>69.3</v>
      </c>
      <c r="I224" s="98">
        <v>33.6</v>
      </c>
      <c r="J224" s="98">
        <v>57.2</v>
      </c>
      <c r="K224" s="98">
        <v>82.9</v>
      </c>
      <c r="L224" s="98">
        <v>98.1</v>
      </c>
      <c r="M224" s="97" t="s">
        <v>116</v>
      </c>
      <c r="N224" s="97" t="s">
        <v>258</v>
      </c>
      <c r="O224" s="98">
        <v>168312</v>
      </c>
      <c r="P224" s="98">
        <v>4000</v>
      </c>
      <c r="Q224" s="98">
        <v>4000</v>
      </c>
      <c r="R224" s="98">
        <v>0</v>
      </c>
      <c r="S224" s="98">
        <v>172312</v>
      </c>
      <c r="T224" s="98">
        <v>16.794541910331382</v>
      </c>
      <c r="U224" s="97" t="s">
        <v>116</v>
      </c>
    </row>
    <row r="225" spans="1:21" x14ac:dyDescent="0.35">
      <c r="A225" s="97" t="s">
        <v>260</v>
      </c>
      <c r="B225" s="98">
        <v>767.2</v>
      </c>
      <c r="C225" s="98">
        <v>10430</v>
      </c>
      <c r="D225" s="98">
        <v>13.6</v>
      </c>
      <c r="E225" s="98">
        <v>883</v>
      </c>
      <c r="F225" s="99">
        <v>0.26278693208877035</v>
      </c>
      <c r="G225" s="98">
        <v>189</v>
      </c>
      <c r="H225" s="98">
        <v>76.2</v>
      </c>
      <c r="I225" s="98">
        <v>23.1</v>
      </c>
      <c r="J225" s="98">
        <v>38.4</v>
      </c>
      <c r="K225" s="98">
        <v>82</v>
      </c>
      <c r="L225" s="98">
        <v>99</v>
      </c>
      <c r="M225" s="97" t="s">
        <v>27</v>
      </c>
      <c r="N225" s="97" t="s">
        <v>258</v>
      </c>
      <c r="O225" s="98">
        <v>358080</v>
      </c>
      <c r="P225" s="98">
        <v>40000</v>
      </c>
      <c r="Q225" s="98">
        <v>19800</v>
      </c>
      <c r="R225" s="98">
        <v>0</v>
      </c>
      <c r="S225" s="98">
        <v>398080</v>
      </c>
      <c r="T225" s="98">
        <v>38.166826462128476</v>
      </c>
      <c r="U225" s="97" t="s">
        <v>27</v>
      </c>
    </row>
    <row r="226" spans="1:21" x14ac:dyDescent="0.35">
      <c r="A226" s="97" t="s">
        <v>261</v>
      </c>
      <c r="B226" s="98">
        <v>1221.56</v>
      </c>
      <c r="C226" s="98">
        <v>16043</v>
      </c>
      <c r="D226" s="98">
        <v>13.1</v>
      </c>
      <c r="E226" s="98">
        <v>1749</v>
      </c>
      <c r="F226" s="99">
        <v>0.3847204120896171</v>
      </c>
      <c r="G226" s="98">
        <v>93</v>
      </c>
      <c r="H226" s="98">
        <v>84</v>
      </c>
      <c r="I226" s="98">
        <v>27.8</v>
      </c>
      <c r="J226" s="98">
        <v>49</v>
      </c>
      <c r="K226" s="98">
        <v>82.3</v>
      </c>
      <c r="L226" s="98">
        <v>98.2</v>
      </c>
      <c r="M226" s="97" t="s">
        <v>116</v>
      </c>
      <c r="N226" s="97" t="s">
        <v>258</v>
      </c>
      <c r="O226" s="98">
        <v>231429</v>
      </c>
      <c r="P226" s="98">
        <v>5232</v>
      </c>
      <c r="Q226" s="98">
        <v>20251</v>
      </c>
      <c r="R226" s="98">
        <v>0</v>
      </c>
      <c r="S226" s="98">
        <v>236661</v>
      </c>
      <c r="T226" s="98">
        <v>14.75166739387895</v>
      </c>
      <c r="U226" s="97" t="s">
        <v>116</v>
      </c>
    </row>
    <row r="227" spans="1:21" x14ac:dyDescent="0.35">
      <c r="A227" s="97" t="s">
        <v>262</v>
      </c>
      <c r="B227" s="98">
        <v>1920.81</v>
      </c>
      <c r="C227" s="98">
        <v>11042</v>
      </c>
      <c r="D227" s="98">
        <v>5.7</v>
      </c>
      <c r="E227" s="98">
        <v>872</v>
      </c>
      <c r="F227" s="99">
        <v>0.32230436350522901</v>
      </c>
      <c r="G227" s="98">
        <v>259</v>
      </c>
      <c r="H227" s="98">
        <v>76.3</v>
      </c>
      <c r="I227" s="98">
        <v>22.7</v>
      </c>
      <c r="J227" s="98">
        <v>53.5</v>
      </c>
      <c r="K227" s="98">
        <v>83.5</v>
      </c>
      <c r="L227" s="98">
        <v>98.6</v>
      </c>
      <c r="M227" s="97" t="s">
        <v>116</v>
      </c>
      <c r="N227" s="97" t="s">
        <v>258</v>
      </c>
      <c r="O227" s="98">
        <v>253833</v>
      </c>
      <c r="P227" s="98">
        <v>5700</v>
      </c>
      <c r="Q227" s="98">
        <v>1900</v>
      </c>
      <c r="R227" s="98">
        <v>1000</v>
      </c>
      <c r="S227" s="98">
        <v>260533</v>
      </c>
      <c r="T227" s="98">
        <v>23.594729215721788</v>
      </c>
      <c r="U227" s="97" t="s">
        <v>116</v>
      </c>
    </row>
    <row r="228" spans="1:21" x14ac:dyDescent="0.35">
      <c r="A228" s="97" t="s">
        <v>263</v>
      </c>
      <c r="B228" s="98">
        <v>1730.75</v>
      </c>
      <c r="C228" s="98">
        <v>6908</v>
      </c>
      <c r="D228" s="98">
        <v>4</v>
      </c>
      <c r="E228" s="98">
        <v>622</v>
      </c>
      <c r="F228" s="99">
        <v>0.28439573117969424</v>
      </c>
      <c r="G228" s="98">
        <v>174</v>
      </c>
      <c r="H228" s="98">
        <v>63.9</v>
      </c>
      <c r="I228" s="98">
        <v>30.1</v>
      </c>
      <c r="J228" s="98">
        <v>57.7</v>
      </c>
      <c r="K228" s="98">
        <v>80.599999999999994</v>
      </c>
      <c r="L228" s="98">
        <v>98.7</v>
      </c>
      <c r="M228" s="97" t="s">
        <v>116</v>
      </c>
      <c r="N228" s="97" t="s">
        <v>258</v>
      </c>
      <c r="O228" s="98">
        <v>84600</v>
      </c>
      <c r="P228" s="98">
        <v>24000</v>
      </c>
      <c r="Q228" s="98">
        <v>7200</v>
      </c>
      <c r="R228" s="98">
        <v>0</v>
      </c>
      <c r="S228" s="98">
        <v>108600</v>
      </c>
      <c r="T228" s="98">
        <v>15.720903300521135</v>
      </c>
      <c r="U228" s="97" t="s">
        <v>116</v>
      </c>
    </row>
    <row r="229" spans="1:21" x14ac:dyDescent="0.35">
      <c r="A229" s="97" t="s">
        <v>264</v>
      </c>
      <c r="B229" s="98">
        <v>6871.35</v>
      </c>
      <c r="C229" s="98">
        <v>6929</v>
      </c>
      <c r="D229" s="98">
        <v>1</v>
      </c>
      <c r="E229" s="98">
        <v>460</v>
      </c>
      <c r="F229" s="99">
        <v>0.3867198632088914</v>
      </c>
      <c r="G229" s="98">
        <v>271</v>
      </c>
      <c r="H229" s="98">
        <v>63.7</v>
      </c>
      <c r="I229" s="98">
        <v>23.5</v>
      </c>
      <c r="J229" s="98">
        <v>40.200000000000003</v>
      </c>
      <c r="K229" s="98">
        <v>82.5</v>
      </c>
      <c r="L229" s="98">
        <v>96.1</v>
      </c>
      <c r="M229" s="97" t="s">
        <v>116</v>
      </c>
      <c r="N229" s="97" t="s">
        <v>258</v>
      </c>
      <c r="O229" s="98">
        <v>130920</v>
      </c>
      <c r="P229" s="98">
        <v>4000</v>
      </c>
      <c r="Q229" s="98">
        <v>2000</v>
      </c>
      <c r="R229" s="98">
        <v>0</v>
      </c>
      <c r="S229" s="98">
        <v>134920</v>
      </c>
      <c r="T229" s="98">
        <v>19.471785250396884</v>
      </c>
      <c r="U229" s="97" t="s">
        <v>116</v>
      </c>
    </row>
    <row r="230" spans="1:21" x14ac:dyDescent="0.35">
      <c r="A230" s="97" t="s">
        <v>265</v>
      </c>
      <c r="B230" s="98">
        <v>947.97</v>
      </c>
      <c r="C230" s="98">
        <v>10913</v>
      </c>
      <c r="D230" s="98">
        <v>11.5</v>
      </c>
      <c r="E230" s="98">
        <v>820</v>
      </c>
      <c r="F230" s="99">
        <v>0.2602087529756455</v>
      </c>
      <c r="G230" s="98">
        <v>154</v>
      </c>
      <c r="H230" s="98">
        <v>71.7</v>
      </c>
      <c r="I230" s="98">
        <v>33.200000000000003</v>
      </c>
      <c r="J230" s="98">
        <v>67.400000000000006</v>
      </c>
      <c r="K230" s="98">
        <v>82.6</v>
      </c>
      <c r="L230" s="98">
        <v>97</v>
      </c>
      <c r="M230" s="97" t="s">
        <v>55</v>
      </c>
      <c r="N230" s="97" t="s">
        <v>258</v>
      </c>
      <c r="O230" s="98">
        <v>365765</v>
      </c>
      <c r="P230" s="98">
        <v>7500</v>
      </c>
      <c r="Q230" s="98">
        <v>5100</v>
      </c>
      <c r="R230" s="98">
        <v>0</v>
      </c>
      <c r="S230" s="98">
        <v>373265</v>
      </c>
      <c r="T230" s="98">
        <v>34.203702006780901</v>
      </c>
      <c r="U230" s="97" t="s">
        <v>55</v>
      </c>
    </row>
    <row r="231" spans="1:21" x14ac:dyDescent="0.35">
      <c r="A231" s="97" t="s">
        <v>266</v>
      </c>
      <c r="B231" s="98">
        <v>2812.45</v>
      </c>
      <c r="C231" s="98">
        <v>20536</v>
      </c>
      <c r="D231" s="98">
        <v>7.3</v>
      </c>
      <c r="E231" s="98">
        <v>2821</v>
      </c>
      <c r="F231" s="99">
        <v>0.47608685139513518</v>
      </c>
      <c r="G231" s="98">
        <v>131</v>
      </c>
      <c r="H231" s="98">
        <v>63.5</v>
      </c>
      <c r="I231" s="98">
        <v>32.200000000000003</v>
      </c>
      <c r="J231" s="98">
        <v>46.8</v>
      </c>
      <c r="K231" s="98">
        <v>74.900000000000006</v>
      </c>
      <c r="L231" s="98">
        <v>98.9</v>
      </c>
      <c r="M231" s="97" t="s">
        <v>116</v>
      </c>
      <c r="N231" s="97" t="s">
        <v>258</v>
      </c>
      <c r="O231" s="98">
        <v>1244882</v>
      </c>
      <c r="P231" s="98">
        <v>115608</v>
      </c>
      <c r="Q231" s="98">
        <v>40000</v>
      </c>
      <c r="R231" s="98">
        <v>42039</v>
      </c>
      <c r="S231" s="98">
        <v>1402529</v>
      </c>
      <c r="T231" s="98">
        <v>68.296114141020652</v>
      </c>
      <c r="U231" s="97" t="s">
        <v>116</v>
      </c>
    </row>
    <row r="232" spans="1:21" x14ac:dyDescent="0.35">
      <c r="A232" s="97" t="s">
        <v>267</v>
      </c>
      <c r="B232" s="98">
        <v>2039.8</v>
      </c>
      <c r="C232" s="98">
        <v>59986</v>
      </c>
      <c r="D232" s="98">
        <v>29.4</v>
      </c>
      <c r="E232" s="98">
        <v>7410</v>
      </c>
      <c r="F232" s="99">
        <v>0.46012905814303384</v>
      </c>
      <c r="G232" s="98">
        <v>134</v>
      </c>
      <c r="H232" s="98">
        <v>70.400000000000006</v>
      </c>
      <c r="I232" s="98">
        <v>31.6</v>
      </c>
      <c r="J232" s="98">
        <v>55.9</v>
      </c>
      <c r="K232" s="98">
        <v>78.400000000000006</v>
      </c>
      <c r="L232" s="98">
        <v>98.8</v>
      </c>
      <c r="M232" s="97" t="s">
        <v>41</v>
      </c>
      <c r="N232" s="97" t="s">
        <v>258</v>
      </c>
      <c r="O232" s="98">
        <v>1122098</v>
      </c>
      <c r="P232" s="98">
        <v>100000</v>
      </c>
      <c r="Q232" s="98">
        <v>3000</v>
      </c>
      <c r="R232" s="98">
        <v>0</v>
      </c>
      <c r="S232" s="98">
        <v>1222098</v>
      </c>
      <c r="T232" s="98">
        <v>20.373053712532926</v>
      </c>
      <c r="U232" s="97" t="s">
        <v>41</v>
      </c>
    </row>
    <row r="233" spans="1:21" x14ac:dyDescent="0.35">
      <c r="A233" s="97" t="s">
        <v>268</v>
      </c>
      <c r="B233" s="98">
        <v>583.88</v>
      </c>
      <c r="C233" s="98">
        <v>51735</v>
      </c>
      <c r="D233" s="98">
        <v>88.6</v>
      </c>
      <c r="E233" s="98">
        <v>10900</v>
      </c>
      <c r="F233" s="99">
        <v>0.5234773276093373</v>
      </c>
      <c r="G233" s="98">
        <v>234</v>
      </c>
      <c r="H233" s="98">
        <v>43.3</v>
      </c>
      <c r="I233" s="98">
        <v>31.2</v>
      </c>
      <c r="J233" s="98">
        <v>62.4</v>
      </c>
      <c r="K233" s="98">
        <v>52.7</v>
      </c>
      <c r="L233" s="98">
        <v>92.4</v>
      </c>
      <c r="M233" s="97" t="s">
        <v>34</v>
      </c>
      <c r="N233" s="97" t="s">
        <v>258</v>
      </c>
      <c r="O233" s="98">
        <v>1514516</v>
      </c>
      <c r="P233" s="98">
        <v>182000</v>
      </c>
      <c r="Q233" s="98">
        <v>5200</v>
      </c>
      <c r="R233" s="98">
        <v>75000</v>
      </c>
      <c r="S233" s="98">
        <v>1771516</v>
      </c>
      <c r="T233" s="98">
        <v>34.242118488450757</v>
      </c>
      <c r="U233" s="97" t="s">
        <v>34</v>
      </c>
    </row>
    <row r="234" spans="1:21" x14ac:dyDescent="0.35">
      <c r="A234" s="97" t="s">
        <v>269</v>
      </c>
      <c r="B234" s="98">
        <v>570.29</v>
      </c>
      <c r="C234" s="98">
        <v>11243</v>
      </c>
      <c r="D234" s="98">
        <v>19.7</v>
      </c>
      <c r="E234" s="98">
        <v>1181</v>
      </c>
      <c r="F234" s="99">
        <v>0.27690533226865405</v>
      </c>
      <c r="G234" s="98">
        <v>256</v>
      </c>
      <c r="H234" s="98">
        <v>75.2</v>
      </c>
      <c r="I234" s="98">
        <v>24.9</v>
      </c>
      <c r="J234" s="98">
        <v>44.6</v>
      </c>
      <c r="K234" s="98">
        <v>79.8</v>
      </c>
      <c r="L234" s="98">
        <v>99.1</v>
      </c>
      <c r="M234" s="97" t="s">
        <v>27</v>
      </c>
      <c r="N234" s="97" t="s">
        <v>258</v>
      </c>
      <c r="O234" s="98">
        <v>250028</v>
      </c>
      <c r="P234" s="98">
        <v>37440</v>
      </c>
      <c r="Q234" s="98">
        <v>1080</v>
      </c>
      <c r="R234" s="98">
        <v>0</v>
      </c>
      <c r="S234" s="98">
        <v>287468</v>
      </c>
      <c r="T234" s="98">
        <v>25.568620474962199</v>
      </c>
      <c r="U234" s="97" t="s">
        <v>27</v>
      </c>
    </row>
    <row r="235" spans="1:21" x14ac:dyDescent="0.35">
      <c r="A235" s="97" t="s">
        <v>270</v>
      </c>
      <c r="B235" s="98">
        <v>835.5</v>
      </c>
      <c r="C235" s="98">
        <v>15345</v>
      </c>
      <c r="D235" s="98">
        <v>18.399999999999999</v>
      </c>
      <c r="E235" s="98">
        <v>1945</v>
      </c>
      <c r="F235" s="99">
        <v>0.37939519523408666</v>
      </c>
      <c r="G235" s="98">
        <v>64</v>
      </c>
      <c r="H235" s="98">
        <v>41.2</v>
      </c>
      <c r="I235" s="98">
        <v>19.399999999999999</v>
      </c>
      <c r="J235" s="98">
        <v>35.6</v>
      </c>
      <c r="K235" s="98">
        <v>53.5</v>
      </c>
      <c r="L235" s="98">
        <v>95.9</v>
      </c>
      <c r="M235" s="97" t="s">
        <v>55</v>
      </c>
      <c r="N235" s="97" t="s">
        <v>258</v>
      </c>
      <c r="O235" s="98">
        <v>365000</v>
      </c>
      <c r="P235" s="98">
        <v>27000</v>
      </c>
      <c r="Q235" s="98">
        <v>4500</v>
      </c>
      <c r="R235" s="98">
        <v>1350</v>
      </c>
      <c r="S235" s="98">
        <v>393350</v>
      </c>
      <c r="T235" s="98">
        <v>25.633756924079506</v>
      </c>
      <c r="U235" s="97" t="s">
        <v>55</v>
      </c>
    </row>
    <row r="236" spans="1:21" x14ac:dyDescent="0.35">
      <c r="A236" s="97" t="s">
        <v>271</v>
      </c>
      <c r="B236" s="98">
        <v>613.14</v>
      </c>
      <c r="C236" s="98">
        <v>22753</v>
      </c>
      <c r="D236" s="98">
        <v>37.1</v>
      </c>
      <c r="E236" s="98">
        <v>2489</v>
      </c>
      <c r="F236" s="99">
        <v>0.41483516483516486</v>
      </c>
      <c r="G236" s="98">
        <v>132</v>
      </c>
      <c r="H236" s="98">
        <v>53.9</v>
      </c>
      <c r="I236" s="98">
        <v>30.1</v>
      </c>
      <c r="J236" s="98">
        <v>53.8</v>
      </c>
      <c r="K236" s="98">
        <v>70.900000000000006</v>
      </c>
      <c r="L236" s="98">
        <v>95.8</v>
      </c>
      <c r="M236" s="97" t="s">
        <v>41</v>
      </c>
      <c r="N236" s="97" t="s">
        <v>258</v>
      </c>
      <c r="O236" s="98">
        <v>381000</v>
      </c>
      <c r="P236" s="98">
        <v>35000</v>
      </c>
      <c r="Q236" s="98">
        <v>16000</v>
      </c>
      <c r="R236" s="98">
        <v>10000</v>
      </c>
      <c r="S236" s="98">
        <v>426000</v>
      </c>
      <c r="T236" s="98">
        <v>18.722805783852678</v>
      </c>
      <c r="U236" s="97" t="s">
        <v>41</v>
      </c>
    </row>
    <row r="237" spans="1:21" x14ac:dyDescent="0.35">
      <c r="A237" s="97" t="s">
        <v>272</v>
      </c>
      <c r="B237" s="98">
        <v>1490.39</v>
      </c>
      <c r="C237" s="98">
        <v>26402</v>
      </c>
      <c r="D237" s="98">
        <v>17.7</v>
      </c>
      <c r="E237" s="98">
        <v>3028</v>
      </c>
      <c r="F237" s="99">
        <v>0.45216863355215725</v>
      </c>
      <c r="G237" s="98">
        <v>207</v>
      </c>
      <c r="H237" s="98">
        <v>51.2</v>
      </c>
      <c r="I237" s="98">
        <v>40.299999999999997</v>
      </c>
      <c r="J237" s="98">
        <v>67.099999999999994</v>
      </c>
      <c r="K237" s="98">
        <v>65.8</v>
      </c>
      <c r="L237" s="98">
        <v>95</v>
      </c>
      <c r="M237" s="97" t="s">
        <v>41</v>
      </c>
      <c r="N237" s="97" t="s">
        <v>258</v>
      </c>
      <c r="O237" s="98">
        <v>228093</v>
      </c>
      <c r="P237" s="98">
        <v>57023</v>
      </c>
      <c r="Q237" s="98">
        <v>7741</v>
      </c>
      <c r="R237" s="98">
        <v>0</v>
      </c>
      <c r="S237" s="98">
        <v>285116</v>
      </c>
      <c r="T237" s="98">
        <v>10.79903037648663</v>
      </c>
      <c r="U237" s="97" t="s">
        <v>41</v>
      </c>
    </row>
    <row r="238" spans="1:21" x14ac:dyDescent="0.35">
      <c r="A238" s="97" t="s">
        <v>273</v>
      </c>
      <c r="B238" s="98">
        <v>1064.6500000000001</v>
      </c>
      <c r="C238" s="98">
        <v>5758</v>
      </c>
      <c r="D238" s="98">
        <v>5.4</v>
      </c>
      <c r="E238" s="98">
        <v>439</v>
      </c>
      <c r="F238" s="99">
        <v>0.29668441848479643</v>
      </c>
      <c r="G238" s="98">
        <v>69</v>
      </c>
      <c r="H238" s="98">
        <v>66.900000000000006</v>
      </c>
      <c r="I238" s="98">
        <v>24</v>
      </c>
      <c r="J238" s="98">
        <v>50.1</v>
      </c>
      <c r="K238" s="98">
        <v>80.900000000000006</v>
      </c>
      <c r="L238" s="98">
        <v>97.2</v>
      </c>
      <c r="M238" s="97" t="s">
        <v>27</v>
      </c>
      <c r="N238" s="97" t="s">
        <v>274</v>
      </c>
      <c r="O238" s="98">
        <v>3078</v>
      </c>
      <c r="P238" s="98">
        <v>0</v>
      </c>
      <c r="Q238" s="98">
        <v>0</v>
      </c>
      <c r="R238" s="98">
        <v>0</v>
      </c>
      <c r="S238" s="98">
        <v>3078</v>
      </c>
      <c r="T238" s="98">
        <v>0.53456061132337618</v>
      </c>
      <c r="U238" s="97" t="s">
        <v>27</v>
      </c>
    </row>
    <row r="239" spans="1:21" x14ac:dyDescent="0.35">
      <c r="A239" s="97" t="s">
        <v>275</v>
      </c>
      <c r="B239" s="98">
        <v>409.87</v>
      </c>
      <c r="C239" s="98">
        <v>9374</v>
      </c>
      <c r="D239" s="98">
        <v>22.9</v>
      </c>
      <c r="E239" s="98">
        <v>796</v>
      </c>
      <c r="F239" s="99">
        <v>0.35810810810810811</v>
      </c>
      <c r="G239" s="98">
        <v>149</v>
      </c>
      <c r="H239" s="98">
        <v>46.5</v>
      </c>
      <c r="I239" s="98">
        <v>32.6</v>
      </c>
      <c r="J239" s="98">
        <v>36.4</v>
      </c>
      <c r="K239" s="98">
        <v>61.8</v>
      </c>
      <c r="L239" s="98">
        <v>94.4</v>
      </c>
      <c r="M239" s="97" t="s">
        <v>55</v>
      </c>
      <c r="N239" s="97" t="s">
        <v>274</v>
      </c>
      <c r="O239" s="98">
        <v>420000</v>
      </c>
      <c r="P239" s="98">
        <v>2000</v>
      </c>
      <c r="Q239" s="98">
        <v>10000</v>
      </c>
      <c r="R239" s="98">
        <v>0</v>
      </c>
      <c r="S239" s="98">
        <v>422000</v>
      </c>
      <c r="T239" s="98">
        <v>45.018135267761892</v>
      </c>
      <c r="U239" s="97" t="s">
        <v>55</v>
      </c>
    </row>
    <row r="240" spans="1:21" x14ac:dyDescent="0.35">
      <c r="A240" s="97" t="s">
        <v>276</v>
      </c>
      <c r="B240" s="98">
        <v>1873.28</v>
      </c>
      <c r="C240" s="98">
        <v>11525</v>
      </c>
      <c r="D240" s="98">
        <v>6.2</v>
      </c>
      <c r="E240" s="98">
        <v>1154</v>
      </c>
      <c r="F240" s="99">
        <v>0.41430046463603509</v>
      </c>
      <c r="G240" s="98">
        <v>223</v>
      </c>
      <c r="H240" s="98"/>
      <c r="I240" s="98"/>
      <c r="J240" s="98"/>
      <c r="K240" s="98"/>
      <c r="L240" s="98"/>
      <c r="M240" s="97" t="s">
        <v>85</v>
      </c>
      <c r="N240" s="97" t="s">
        <v>274</v>
      </c>
      <c r="O240" s="98">
        <v>81277</v>
      </c>
      <c r="P240" s="98">
        <v>26200</v>
      </c>
      <c r="Q240" s="98">
        <v>2800</v>
      </c>
      <c r="R240" s="98">
        <v>0</v>
      </c>
      <c r="S240" s="98">
        <v>107477</v>
      </c>
      <c r="T240" s="98">
        <v>9.3255531453362259</v>
      </c>
      <c r="U240" s="97" t="s">
        <v>85</v>
      </c>
    </row>
    <row r="241" spans="1:21" x14ac:dyDescent="0.35">
      <c r="A241" s="97" t="s">
        <v>277</v>
      </c>
      <c r="B241" s="98">
        <v>1370.1</v>
      </c>
      <c r="C241" s="98">
        <v>9370</v>
      </c>
      <c r="D241" s="98">
        <v>6.8</v>
      </c>
      <c r="E241" s="98">
        <v>587</v>
      </c>
      <c r="F241" s="99">
        <v>0.26531042479182038</v>
      </c>
      <c r="G241" s="98">
        <v>128</v>
      </c>
      <c r="H241" s="98">
        <v>62.8</v>
      </c>
      <c r="I241" s="98">
        <v>36.799999999999997</v>
      </c>
      <c r="J241" s="98">
        <v>42.4</v>
      </c>
      <c r="K241" s="98">
        <v>75.599999999999994</v>
      </c>
      <c r="L241" s="98">
        <v>97.9</v>
      </c>
      <c r="M241" s="97" t="s">
        <v>55</v>
      </c>
      <c r="N241" s="97" t="s">
        <v>274</v>
      </c>
      <c r="O241" s="98">
        <v>33819</v>
      </c>
      <c r="P241" s="98">
        <v>10000</v>
      </c>
      <c r="Q241" s="98">
        <v>0</v>
      </c>
      <c r="R241" s="98">
        <v>0</v>
      </c>
      <c r="S241" s="98">
        <v>43819</v>
      </c>
      <c r="T241" s="98">
        <v>4.6765208110992527</v>
      </c>
      <c r="U241" s="97" t="s">
        <v>55</v>
      </c>
    </row>
    <row r="242" spans="1:21" x14ac:dyDescent="0.35">
      <c r="A242" s="97" t="s">
        <v>278</v>
      </c>
      <c r="B242" s="98">
        <v>5256.45</v>
      </c>
      <c r="C242" s="98">
        <v>18538</v>
      </c>
      <c r="D242" s="98">
        <v>3.5</v>
      </c>
      <c r="E242" s="98">
        <v>950</v>
      </c>
      <c r="F242" s="99">
        <v>0.37414096212242287</v>
      </c>
      <c r="G242" s="98">
        <v>86</v>
      </c>
      <c r="H242" s="98">
        <v>59.7</v>
      </c>
      <c r="I242" s="98">
        <v>39.5</v>
      </c>
      <c r="J242" s="98">
        <v>53.3</v>
      </c>
      <c r="K242" s="98">
        <v>71.599999999999994</v>
      </c>
      <c r="L242" s="98">
        <v>98.1</v>
      </c>
      <c r="M242" s="97" t="s">
        <v>85</v>
      </c>
      <c r="N242" s="97" t="s">
        <v>274</v>
      </c>
      <c r="O242" s="98">
        <v>285728</v>
      </c>
      <c r="P242" s="98">
        <v>22480</v>
      </c>
      <c r="Q242" s="98">
        <v>11240</v>
      </c>
      <c r="R242" s="98">
        <v>0</v>
      </c>
      <c r="S242" s="98">
        <v>308208</v>
      </c>
      <c r="T242" s="98">
        <v>16.625741719710863</v>
      </c>
      <c r="U242" s="97" t="s">
        <v>85</v>
      </c>
    </row>
    <row r="243" spans="1:21" x14ac:dyDescent="0.35">
      <c r="A243" s="97" t="s">
        <v>279</v>
      </c>
      <c r="B243" s="98">
        <v>1612.99</v>
      </c>
      <c r="C243" s="98">
        <v>103532</v>
      </c>
      <c r="D243" s="98">
        <v>64.2</v>
      </c>
      <c r="E243" s="98">
        <v>10927</v>
      </c>
      <c r="F243" s="99">
        <v>0.47652498236595714</v>
      </c>
      <c r="G243" s="98">
        <v>1</v>
      </c>
      <c r="H243" s="98">
        <v>51.9</v>
      </c>
      <c r="I243" s="98">
        <v>34.6</v>
      </c>
      <c r="J243" s="98">
        <v>58.8</v>
      </c>
      <c r="K243" s="98">
        <v>59</v>
      </c>
      <c r="L243" s="98">
        <v>96.8</v>
      </c>
      <c r="M243" s="97" t="s">
        <v>34</v>
      </c>
      <c r="N243" s="97" t="s">
        <v>274</v>
      </c>
      <c r="O243" s="98">
        <v>8738738</v>
      </c>
      <c r="P243" s="98">
        <v>75600</v>
      </c>
      <c r="Q243" s="98">
        <v>0</v>
      </c>
      <c r="R243" s="98">
        <v>197105</v>
      </c>
      <c r="S243" s="98">
        <v>9011443</v>
      </c>
      <c r="T243" s="98">
        <v>87.040171154812043</v>
      </c>
      <c r="U243" s="97" t="s">
        <v>34</v>
      </c>
    </row>
    <row r="244" spans="1:21" x14ac:dyDescent="0.35">
      <c r="A244" s="97" t="s">
        <v>280</v>
      </c>
      <c r="B244" s="98">
        <v>1165.46</v>
      </c>
      <c r="C244" s="98">
        <v>38628</v>
      </c>
      <c r="D244" s="98">
        <v>33.1</v>
      </c>
      <c r="E244" s="98">
        <v>4789</v>
      </c>
      <c r="F244" s="99">
        <v>0.40736099033198631</v>
      </c>
      <c r="G244" s="98">
        <v>205</v>
      </c>
      <c r="H244" s="98">
        <v>51.2</v>
      </c>
      <c r="I244" s="98">
        <v>41.9</v>
      </c>
      <c r="J244" s="98">
        <v>58.1</v>
      </c>
      <c r="K244" s="98">
        <v>56</v>
      </c>
      <c r="L244" s="98">
        <v>93.2</v>
      </c>
      <c r="M244" s="97" t="s">
        <v>53</v>
      </c>
      <c r="N244" s="97" t="s">
        <v>274</v>
      </c>
      <c r="O244" s="98">
        <v>590000</v>
      </c>
      <c r="P244" s="98">
        <v>170000</v>
      </c>
      <c r="Q244" s="98">
        <v>40000</v>
      </c>
      <c r="R244" s="98">
        <v>27000</v>
      </c>
      <c r="S244" s="98">
        <v>787000</v>
      </c>
      <c r="T244" s="98">
        <v>20.37382209796003</v>
      </c>
      <c r="U244" s="97" t="s">
        <v>53</v>
      </c>
    </row>
    <row r="245" spans="1:21" x14ac:dyDescent="0.35">
      <c r="A245" s="97" t="s">
        <v>281</v>
      </c>
      <c r="B245" s="98">
        <v>1059.43</v>
      </c>
      <c r="C245" s="98">
        <v>24858</v>
      </c>
      <c r="D245" s="98">
        <v>23.5</v>
      </c>
      <c r="E245" s="98">
        <v>1637</v>
      </c>
      <c r="F245" s="99">
        <v>0.37378256394013776</v>
      </c>
      <c r="G245" s="98">
        <v>94</v>
      </c>
      <c r="H245" s="98">
        <v>52.1</v>
      </c>
      <c r="I245" s="98">
        <v>38.6</v>
      </c>
      <c r="J245" s="98">
        <v>55.4</v>
      </c>
      <c r="K245" s="98">
        <v>59.5</v>
      </c>
      <c r="L245" s="98">
        <v>89.6</v>
      </c>
      <c r="M245" s="97" t="s">
        <v>85</v>
      </c>
      <c r="N245" s="97" t="s">
        <v>274</v>
      </c>
      <c r="O245" s="98">
        <v>871045</v>
      </c>
      <c r="P245" s="98">
        <v>42686</v>
      </c>
      <c r="Q245" s="98">
        <v>14616</v>
      </c>
      <c r="R245" s="98">
        <v>5000</v>
      </c>
      <c r="S245" s="98">
        <v>918731</v>
      </c>
      <c r="T245" s="98">
        <v>36.959168074664092</v>
      </c>
      <c r="U245" s="97" t="s">
        <v>85</v>
      </c>
    </row>
    <row r="246" spans="1:21" x14ac:dyDescent="0.35">
      <c r="A246" s="97" t="s">
        <v>282</v>
      </c>
      <c r="B246" s="98">
        <v>1814.01</v>
      </c>
      <c r="C246" s="98">
        <v>26414</v>
      </c>
      <c r="D246" s="98">
        <v>14.6</v>
      </c>
      <c r="E246" s="98">
        <v>2154</v>
      </c>
      <c r="F246" s="99">
        <v>0.38108473557692307</v>
      </c>
      <c r="G246" s="98">
        <v>36</v>
      </c>
      <c r="H246" s="98">
        <v>53.3</v>
      </c>
      <c r="I246" s="98">
        <v>44.1</v>
      </c>
      <c r="J246" s="98">
        <v>68.900000000000006</v>
      </c>
      <c r="K246" s="98">
        <v>55.9</v>
      </c>
      <c r="L246" s="98">
        <v>96.4</v>
      </c>
      <c r="M246" s="97" t="s">
        <v>85</v>
      </c>
      <c r="N246" s="97" t="s">
        <v>274</v>
      </c>
      <c r="O246" s="98">
        <v>1320186</v>
      </c>
      <c r="P246" s="98">
        <v>50035</v>
      </c>
      <c r="Q246" s="98">
        <v>3467</v>
      </c>
      <c r="R246" s="98">
        <v>1000</v>
      </c>
      <c r="S246" s="98">
        <v>1371221</v>
      </c>
      <c r="T246" s="98">
        <v>51.912659953055197</v>
      </c>
      <c r="U246" s="97" t="s">
        <v>85</v>
      </c>
    </row>
    <row r="247" spans="1:21" x14ac:dyDescent="0.35">
      <c r="A247" s="97" t="s">
        <v>283</v>
      </c>
      <c r="B247" s="98">
        <v>2486.84</v>
      </c>
      <c r="C247" s="98">
        <v>37645</v>
      </c>
      <c r="D247" s="98">
        <v>15.1</v>
      </c>
      <c r="E247" s="98">
        <v>2760</v>
      </c>
      <c r="F247" s="99">
        <v>0.43783167055826788</v>
      </c>
      <c r="G247" s="98">
        <v>44</v>
      </c>
      <c r="H247" s="98">
        <v>58.3</v>
      </c>
      <c r="I247" s="98">
        <v>34.9</v>
      </c>
      <c r="J247" s="98">
        <v>55.6</v>
      </c>
      <c r="K247" s="98">
        <v>63.8</v>
      </c>
      <c r="L247" s="98">
        <v>96.6</v>
      </c>
      <c r="M247" s="97" t="s">
        <v>41</v>
      </c>
      <c r="N247" s="97" t="s">
        <v>274</v>
      </c>
      <c r="O247" s="98">
        <v>1360000</v>
      </c>
      <c r="P247" s="98">
        <v>58125</v>
      </c>
      <c r="Q247" s="98">
        <v>5410</v>
      </c>
      <c r="R247" s="98">
        <v>50000</v>
      </c>
      <c r="S247" s="98">
        <v>1468125</v>
      </c>
      <c r="T247" s="98">
        <v>38.999203081418514</v>
      </c>
      <c r="U247" s="97" t="s">
        <v>41</v>
      </c>
    </row>
    <row r="248" spans="1:21" x14ac:dyDescent="0.35">
      <c r="A248" s="97" t="s">
        <v>284</v>
      </c>
      <c r="B248" s="98">
        <v>3050.19</v>
      </c>
      <c r="C248" s="98">
        <v>9109</v>
      </c>
      <c r="D248" s="98">
        <v>3</v>
      </c>
      <c r="E248" s="98">
        <v>493</v>
      </c>
      <c r="F248" s="99">
        <v>0.37175981625287102</v>
      </c>
      <c r="G248" s="98">
        <v>269</v>
      </c>
      <c r="H248" s="98">
        <v>72.3</v>
      </c>
      <c r="I248" s="98">
        <v>47.6</v>
      </c>
      <c r="J248" s="98">
        <v>46</v>
      </c>
      <c r="K248" s="98">
        <v>79.2</v>
      </c>
      <c r="L248" s="98">
        <v>97.7</v>
      </c>
      <c r="M248" s="97" t="s">
        <v>85</v>
      </c>
      <c r="N248" s="97" t="s">
        <v>285</v>
      </c>
      <c r="O248" s="98">
        <v>42020</v>
      </c>
      <c r="P248" s="98">
        <v>764</v>
      </c>
      <c r="Q248" s="98">
        <v>3056</v>
      </c>
      <c r="R248" s="98">
        <v>6112</v>
      </c>
      <c r="S248" s="98">
        <v>48896</v>
      </c>
      <c r="T248" s="98">
        <v>5.3678779229333626</v>
      </c>
      <c r="U248" s="97" t="s">
        <v>85</v>
      </c>
    </row>
    <row r="249" spans="1:21" x14ac:dyDescent="0.35">
      <c r="A249" s="97" t="s">
        <v>286</v>
      </c>
      <c r="B249" s="98">
        <v>783.22</v>
      </c>
      <c r="C249" s="98">
        <v>17540</v>
      </c>
      <c r="D249" s="98">
        <v>22.4</v>
      </c>
      <c r="E249" s="98">
        <v>2509</v>
      </c>
      <c r="F249" s="99">
        <v>0.30764898051143402</v>
      </c>
      <c r="G249" s="98">
        <v>248</v>
      </c>
      <c r="H249" s="98">
        <v>66.599999999999994</v>
      </c>
      <c r="I249" s="98">
        <v>36.299999999999997</v>
      </c>
      <c r="J249" s="98">
        <v>53.2</v>
      </c>
      <c r="K249" s="98">
        <v>78.2</v>
      </c>
      <c r="L249" s="98">
        <v>95.9</v>
      </c>
      <c r="M249" s="97" t="s">
        <v>27</v>
      </c>
      <c r="N249" s="97" t="s">
        <v>285</v>
      </c>
      <c r="O249" s="98">
        <v>379186</v>
      </c>
      <c r="P249" s="98">
        <v>0</v>
      </c>
      <c r="Q249" s="98">
        <v>0</v>
      </c>
      <c r="R249" s="98">
        <v>15000</v>
      </c>
      <c r="S249" s="98">
        <v>394186</v>
      </c>
      <c r="T249" s="98">
        <v>22.473546180159634</v>
      </c>
      <c r="U249" s="97" t="s">
        <v>27</v>
      </c>
    </row>
    <row r="250" spans="1:21" x14ac:dyDescent="0.35">
      <c r="A250" s="97" t="s">
        <v>287</v>
      </c>
      <c r="B250" s="98">
        <v>1058.27</v>
      </c>
      <c r="C250" s="98">
        <v>24654</v>
      </c>
      <c r="D250" s="98">
        <v>23.3</v>
      </c>
      <c r="E250" s="98">
        <v>1957</v>
      </c>
      <c r="F250" s="99">
        <v>0.3784316089874995</v>
      </c>
      <c r="G250" s="98">
        <v>188</v>
      </c>
      <c r="H250" s="98">
        <v>65.2</v>
      </c>
      <c r="I250" s="98">
        <v>60.3</v>
      </c>
      <c r="J250" s="98">
        <v>71.5</v>
      </c>
      <c r="K250" s="98">
        <v>79.8</v>
      </c>
      <c r="L250" s="98">
        <v>95.5</v>
      </c>
      <c r="M250" s="97" t="s">
        <v>41</v>
      </c>
      <c r="N250" s="97" t="s">
        <v>285</v>
      </c>
      <c r="O250" s="98">
        <v>683805</v>
      </c>
      <c r="P250" s="98">
        <v>9300</v>
      </c>
      <c r="Q250" s="98">
        <v>9200</v>
      </c>
      <c r="R250" s="98">
        <v>0</v>
      </c>
      <c r="S250" s="98">
        <v>693105</v>
      </c>
      <c r="T250" s="98">
        <v>28.113287904599659</v>
      </c>
      <c r="U250" s="97" t="s">
        <v>41</v>
      </c>
    </row>
    <row r="251" spans="1:21" x14ac:dyDescent="0.35">
      <c r="A251" s="97" t="s">
        <v>288</v>
      </c>
      <c r="B251" s="98">
        <v>3189.26</v>
      </c>
      <c r="C251" s="98">
        <v>99213</v>
      </c>
      <c r="D251" s="98">
        <v>31.1</v>
      </c>
      <c r="E251" s="98">
        <v>9792</v>
      </c>
      <c r="F251" s="99">
        <v>0.49462062579885469</v>
      </c>
      <c r="G251" s="98">
        <v>127</v>
      </c>
      <c r="H251" s="98">
        <v>61.2</v>
      </c>
      <c r="I251" s="98">
        <v>31.4</v>
      </c>
      <c r="J251" s="98">
        <v>50.7</v>
      </c>
      <c r="K251" s="98">
        <v>65.599999999999994</v>
      </c>
      <c r="L251" s="98">
        <v>94</v>
      </c>
      <c r="M251" s="97" t="s">
        <v>34</v>
      </c>
      <c r="N251" s="97" t="s">
        <v>285</v>
      </c>
      <c r="O251" s="98">
        <v>1954000</v>
      </c>
      <c r="P251" s="98">
        <v>31000</v>
      </c>
      <c r="Q251" s="98">
        <v>3000</v>
      </c>
      <c r="R251" s="98">
        <v>0</v>
      </c>
      <c r="S251" s="98">
        <v>1985000</v>
      </c>
      <c r="T251" s="98">
        <v>20.007458699968755</v>
      </c>
      <c r="U251" s="97" t="s">
        <v>34</v>
      </c>
    </row>
    <row r="252" spans="1:21" x14ac:dyDescent="0.35">
      <c r="A252" s="97" t="s">
        <v>289</v>
      </c>
      <c r="B252" s="98">
        <v>1694.62</v>
      </c>
      <c r="C252" s="98">
        <v>17631</v>
      </c>
      <c r="D252" s="98">
        <v>10.4</v>
      </c>
      <c r="E252" s="98">
        <v>1514</v>
      </c>
      <c r="F252" s="99">
        <v>0.39181188561215369</v>
      </c>
      <c r="G252" s="98">
        <v>199</v>
      </c>
      <c r="H252" s="98">
        <v>55.5</v>
      </c>
      <c r="I252" s="98">
        <v>33.200000000000003</v>
      </c>
      <c r="J252" s="98">
        <v>49.8</v>
      </c>
      <c r="K252" s="98">
        <v>74</v>
      </c>
      <c r="L252" s="98">
        <v>95.7</v>
      </c>
      <c r="M252" s="97" t="s">
        <v>85</v>
      </c>
      <c r="N252" s="97" t="s">
        <v>285</v>
      </c>
      <c r="O252" s="98">
        <v>336600</v>
      </c>
      <c r="P252" s="98">
        <v>0</v>
      </c>
      <c r="Q252" s="98">
        <v>1000</v>
      </c>
      <c r="R252" s="98">
        <v>0</v>
      </c>
      <c r="S252" s="98">
        <v>336600</v>
      </c>
      <c r="T252" s="98">
        <v>19.091373149566106</v>
      </c>
      <c r="U252" s="97" t="s">
        <v>85</v>
      </c>
    </row>
    <row r="253" spans="1:21" x14ac:dyDescent="0.35">
      <c r="A253" s="97" t="s">
        <v>290</v>
      </c>
      <c r="B253" s="98">
        <v>5398.48</v>
      </c>
      <c r="C253" s="98">
        <v>18523</v>
      </c>
      <c r="D253" s="98">
        <v>3.4</v>
      </c>
      <c r="E253" s="98">
        <v>903</v>
      </c>
      <c r="F253" s="99">
        <v>0.38517169336261853</v>
      </c>
      <c r="G253" s="98">
        <v>261</v>
      </c>
      <c r="H253" s="98">
        <v>68.099999999999994</v>
      </c>
      <c r="I253" s="98">
        <v>38.299999999999997</v>
      </c>
      <c r="J253" s="98">
        <v>53.9</v>
      </c>
      <c r="K253" s="98">
        <v>81.2</v>
      </c>
      <c r="L253" s="98">
        <v>96.2</v>
      </c>
      <c r="M253" s="97" t="s">
        <v>85</v>
      </c>
      <c r="N253" s="97" t="s">
        <v>285</v>
      </c>
      <c r="O253" s="98">
        <v>90000</v>
      </c>
      <c r="P253" s="98">
        <v>20000</v>
      </c>
      <c r="Q253" s="98">
        <v>20000</v>
      </c>
      <c r="R253" s="98">
        <v>0</v>
      </c>
      <c r="S253" s="98">
        <v>110000</v>
      </c>
      <c r="T253" s="98">
        <v>5.9385628677859961</v>
      </c>
      <c r="U253" s="97" t="s">
        <v>85</v>
      </c>
    </row>
    <row r="254" spans="1:21" x14ac:dyDescent="0.35">
      <c r="A254" s="97" t="s">
        <v>291</v>
      </c>
      <c r="B254" s="98">
        <v>6376.55</v>
      </c>
      <c r="C254" s="98">
        <v>55478</v>
      </c>
      <c r="D254" s="98">
        <v>8.6999999999999993</v>
      </c>
      <c r="E254" s="98">
        <v>1608</v>
      </c>
      <c r="F254" s="99">
        <v>0.4355166765664093</v>
      </c>
      <c r="G254" s="98">
        <v>268</v>
      </c>
      <c r="H254" s="98">
        <v>67.7</v>
      </c>
      <c r="I254" s="98">
        <v>34.1</v>
      </c>
      <c r="J254" s="98">
        <v>63.8</v>
      </c>
      <c r="K254" s="98">
        <v>77</v>
      </c>
      <c r="L254" s="98">
        <v>98.1</v>
      </c>
      <c r="M254" s="97" t="s">
        <v>41</v>
      </c>
      <c r="N254" s="97" t="s">
        <v>285</v>
      </c>
      <c r="O254" s="98">
        <v>1034920</v>
      </c>
      <c r="P254" s="98">
        <v>27200</v>
      </c>
      <c r="Q254" s="98">
        <v>4352</v>
      </c>
      <c r="R254" s="98">
        <v>0</v>
      </c>
      <c r="S254" s="98">
        <v>1062120</v>
      </c>
      <c r="T254" s="98">
        <v>19.144886261220663</v>
      </c>
      <c r="U254" s="97" t="s">
        <v>41</v>
      </c>
    </row>
    <row r="255" spans="1:21" x14ac:dyDescent="0.35">
      <c r="A255" s="97" t="s">
        <v>292</v>
      </c>
      <c r="B255" s="98">
        <v>2511.1</v>
      </c>
      <c r="C255" s="98">
        <v>5135</v>
      </c>
      <c r="D255" s="98">
        <v>2</v>
      </c>
      <c r="E255" s="98">
        <v>372</v>
      </c>
      <c r="F255" s="99">
        <v>0.34885968303053733</v>
      </c>
      <c r="G255" s="98">
        <v>282</v>
      </c>
      <c r="H255" s="98">
        <v>80.2</v>
      </c>
      <c r="I255" s="98">
        <v>20.8</v>
      </c>
      <c r="J255" s="98">
        <v>48.8</v>
      </c>
      <c r="K255" s="98">
        <v>89</v>
      </c>
      <c r="L255" s="98">
        <v>99.1</v>
      </c>
      <c r="M255" s="97" t="s">
        <v>85</v>
      </c>
      <c r="N255" s="97" t="s">
        <v>293</v>
      </c>
      <c r="O255" s="98">
        <v>255000</v>
      </c>
      <c r="P255" s="98">
        <v>11250</v>
      </c>
      <c r="Q255" s="98">
        <v>1250</v>
      </c>
      <c r="R255" s="98">
        <v>0</v>
      </c>
      <c r="S255" s="98">
        <v>266250</v>
      </c>
      <c r="T255" s="98">
        <v>51.850048685491721</v>
      </c>
      <c r="U255" s="97" t="s">
        <v>85</v>
      </c>
    </row>
    <row r="256" spans="1:21" x14ac:dyDescent="0.35">
      <c r="A256" s="97" t="s">
        <v>294</v>
      </c>
      <c r="B256" s="98">
        <v>3408.12</v>
      </c>
      <c r="C256" s="98">
        <v>6099</v>
      </c>
      <c r="D256" s="98">
        <v>1.8</v>
      </c>
      <c r="E256" s="98">
        <v>477</v>
      </c>
      <c r="F256" s="99">
        <v>0.31126257708536187</v>
      </c>
      <c r="G256" s="98">
        <v>229</v>
      </c>
      <c r="H256" s="98">
        <v>76.8</v>
      </c>
      <c r="I256" s="98">
        <v>27.7</v>
      </c>
      <c r="J256" s="98">
        <v>47.3</v>
      </c>
      <c r="K256" s="98">
        <v>82.1</v>
      </c>
      <c r="L256" s="98">
        <v>98.5</v>
      </c>
      <c r="M256" s="97" t="s">
        <v>53</v>
      </c>
      <c r="N256" s="97" t="s">
        <v>293</v>
      </c>
      <c r="O256" s="98">
        <v>395493</v>
      </c>
      <c r="P256" s="98">
        <v>10000</v>
      </c>
      <c r="Q256" s="98">
        <v>16800</v>
      </c>
      <c r="R256" s="98">
        <v>0</v>
      </c>
      <c r="S256" s="98">
        <v>405493</v>
      </c>
      <c r="T256" s="98">
        <v>66.485161501885557</v>
      </c>
      <c r="U256" s="97" t="s">
        <v>53</v>
      </c>
    </row>
    <row r="257" spans="1:21" x14ac:dyDescent="0.35">
      <c r="A257" s="97" t="s">
        <v>295</v>
      </c>
      <c r="B257" s="98">
        <v>6154.26</v>
      </c>
      <c r="C257" s="98">
        <v>15595</v>
      </c>
      <c r="D257" s="98">
        <v>2.5</v>
      </c>
      <c r="E257" s="98">
        <v>1487</v>
      </c>
      <c r="F257" s="99">
        <v>0.2689930466134432</v>
      </c>
      <c r="G257" s="98">
        <v>216</v>
      </c>
      <c r="H257" s="98">
        <v>78.2</v>
      </c>
      <c r="I257" s="98">
        <v>21.2</v>
      </c>
      <c r="J257" s="98">
        <v>47</v>
      </c>
      <c r="K257" s="98">
        <v>85.6</v>
      </c>
      <c r="L257" s="98">
        <v>96.4</v>
      </c>
      <c r="M257" s="97" t="s">
        <v>27</v>
      </c>
      <c r="N257" s="97" t="s">
        <v>293</v>
      </c>
      <c r="O257" s="98">
        <v>0</v>
      </c>
      <c r="P257" s="98">
        <v>0</v>
      </c>
      <c r="Q257" s="98">
        <v>0</v>
      </c>
      <c r="R257" s="98">
        <v>0</v>
      </c>
      <c r="S257" s="98">
        <v>0</v>
      </c>
      <c r="T257" s="98">
        <v>0</v>
      </c>
      <c r="U257" s="97" t="s">
        <v>27</v>
      </c>
    </row>
    <row r="258" spans="1:21" x14ac:dyDescent="0.35">
      <c r="A258" s="97" t="s">
        <v>296</v>
      </c>
      <c r="B258" s="98">
        <v>10464.120000000001</v>
      </c>
      <c r="C258" s="98">
        <v>11113</v>
      </c>
      <c r="D258" s="98">
        <v>1.1000000000000001</v>
      </c>
      <c r="E258" s="98">
        <v>526</v>
      </c>
      <c r="F258" s="99">
        <v>0.38203035886636832</v>
      </c>
      <c r="G258" s="98">
        <v>225</v>
      </c>
      <c r="H258" s="98">
        <v>74.099999999999994</v>
      </c>
      <c r="I258" s="98">
        <v>27.3</v>
      </c>
      <c r="J258" s="98">
        <v>59.9</v>
      </c>
      <c r="K258" s="98">
        <v>86.2</v>
      </c>
      <c r="L258" s="98">
        <v>97.8</v>
      </c>
      <c r="M258" s="97" t="s">
        <v>85</v>
      </c>
      <c r="N258" s="97" t="s">
        <v>293</v>
      </c>
      <c r="O258" s="98">
        <v>152000</v>
      </c>
      <c r="P258" s="98">
        <v>5000</v>
      </c>
      <c r="Q258" s="98">
        <v>1500</v>
      </c>
      <c r="R258" s="98">
        <v>0</v>
      </c>
      <c r="S258" s="98">
        <v>157000</v>
      </c>
      <c r="T258" s="98">
        <v>14.127598308287592</v>
      </c>
      <c r="U258" s="97" t="s">
        <v>85</v>
      </c>
    </row>
    <row r="259" spans="1:21" x14ac:dyDescent="0.35">
      <c r="A259" s="97" t="s">
        <v>297</v>
      </c>
      <c r="B259" s="98">
        <v>7194.92</v>
      </c>
      <c r="C259" s="98">
        <v>12464</v>
      </c>
      <c r="D259" s="98">
        <v>1.7</v>
      </c>
      <c r="E259" s="98">
        <v>994</v>
      </c>
      <c r="F259" s="99">
        <v>0.42603406326034066</v>
      </c>
      <c r="G259" s="98">
        <v>274</v>
      </c>
      <c r="H259" s="98">
        <v>65.5</v>
      </c>
      <c r="I259" s="98">
        <v>23.5</v>
      </c>
      <c r="J259" s="98">
        <v>28</v>
      </c>
      <c r="K259" s="98">
        <v>80.099999999999994</v>
      </c>
      <c r="L259" s="98">
        <v>99</v>
      </c>
      <c r="M259" s="97" t="s">
        <v>116</v>
      </c>
      <c r="N259" s="97" t="s">
        <v>293</v>
      </c>
      <c r="O259" s="98">
        <v>247165</v>
      </c>
      <c r="P259" s="98">
        <v>72735</v>
      </c>
      <c r="Q259" s="98">
        <v>1928</v>
      </c>
      <c r="R259" s="98">
        <v>11000</v>
      </c>
      <c r="S259" s="98">
        <v>330900</v>
      </c>
      <c r="T259" s="98">
        <v>26.548459563543005</v>
      </c>
      <c r="U259" s="97" t="s">
        <v>116</v>
      </c>
    </row>
    <row r="260" spans="1:21" x14ac:dyDescent="0.35">
      <c r="A260" s="97" t="s">
        <v>298</v>
      </c>
      <c r="B260" s="98">
        <v>5710.1</v>
      </c>
      <c r="C260" s="98">
        <v>7140</v>
      </c>
      <c r="D260" s="98">
        <v>1.3</v>
      </c>
      <c r="E260" s="98">
        <v>600</v>
      </c>
      <c r="F260" s="99">
        <v>0.32971014492753625</v>
      </c>
      <c r="G260" s="98">
        <v>202</v>
      </c>
      <c r="H260" s="98">
        <v>74.599999999999994</v>
      </c>
      <c r="I260" s="98">
        <v>20.8</v>
      </c>
      <c r="J260" s="98">
        <v>52.6</v>
      </c>
      <c r="K260" s="98">
        <v>91.5</v>
      </c>
      <c r="L260" s="98">
        <v>98.8</v>
      </c>
      <c r="M260" s="97" t="s">
        <v>53</v>
      </c>
      <c r="N260" s="97" t="s">
        <v>293</v>
      </c>
      <c r="O260" s="98">
        <v>0</v>
      </c>
      <c r="P260" s="98">
        <v>0</v>
      </c>
      <c r="Q260" s="98">
        <v>0</v>
      </c>
      <c r="R260" s="98">
        <v>0</v>
      </c>
      <c r="S260" s="98">
        <v>0</v>
      </c>
      <c r="T260" s="98">
        <v>0</v>
      </c>
      <c r="U260" s="97" t="s">
        <v>53</v>
      </c>
    </row>
    <row r="261" spans="1:21" x14ac:dyDescent="0.35">
      <c r="A261" s="97" t="s">
        <v>299</v>
      </c>
      <c r="B261" s="98">
        <v>11283.67</v>
      </c>
      <c r="C261" s="98">
        <v>10145</v>
      </c>
      <c r="D261" s="98">
        <v>0.9</v>
      </c>
      <c r="E261" s="98">
        <v>493</v>
      </c>
      <c r="F261" s="99">
        <v>0.39852724594992639</v>
      </c>
      <c r="G261" s="98">
        <v>201</v>
      </c>
      <c r="H261" s="98"/>
      <c r="I261" s="98"/>
      <c r="J261" s="98"/>
      <c r="K261" s="98"/>
      <c r="L261" s="98"/>
      <c r="M261" s="97" t="s">
        <v>116</v>
      </c>
      <c r="N261" s="97" t="s">
        <v>293</v>
      </c>
      <c r="O261" s="98">
        <v>0</v>
      </c>
      <c r="P261" s="98">
        <v>0</v>
      </c>
      <c r="Q261" s="98">
        <v>0</v>
      </c>
      <c r="R261" s="98">
        <v>0</v>
      </c>
      <c r="S261" s="98">
        <v>0</v>
      </c>
      <c r="T261" s="98">
        <v>0</v>
      </c>
      <c r="U261" s="97" t="s">
        <v>116</v>
      </c>
    </row>
    <row r="262" spans="1:21" x14ac:dyDescent="0.35">
      <c r="A262" s="97" t="s">
        <v>300</v>
      </c>
      <c r="B262" s="98">
        <v>2208.31</v>
      </c>
      <c r="C262" s="98">
        <v>64881</v>
      </c>
      <c r="D262" s="98">
        <v>29.4</v>
      </c>
      <c r="E262" s="98">
        <v>7512</v>
      </c>
      <c r="F262" s="99">
        <v>0.52294712117934294</v>
      </c>
      <c r="G262" s="98">
        <v>258</v>
      </c>
      <c r="H262" s="98">
        <v>64</v>
      </c>
      <c r="I262" s="98">
        <v>40.9</v>
      </c>
      <c r="J262" s="98">
        <v>70.8</v>
      </c>
      <c r="K262" s="98">
        <v>60</v>
      </c>
      <c r="L262" s="98">
        <v>98.8</v>
      </c>
      <c r="M262" s="97" t="s">
        <v>34</v>
      </c>
      <c r="N262" s="97" t="s">
        <v>293</v>
      </c>
      <c r="O262" s="98">
        <v>1748643</v>
      </c>
      <c r="P262" s="98">
        <v>857950</v>
      </c>
      <c r="Q262" s="98">
        <v>8000</v>
      </c>
      <c r="R262" s="98">
        <v>0</v>
      </c>
      <c r="S262" s="98">
        <v>2606593</v>
      </c>
      <c r="T262" s="98">
        <v>40.174981889921547</v>
      </c>
      <c r="U262" s="97" t="s">
        <v>34</v>
      </c>
    </row>
    <row r="263" spans="1:21" x14ac:dyDescent="0.35">
      <c r="A263" s="97" t="s">
        <v>301</v>
      </c>
      <c r="B263" s="98">
        <v>1230.56</v>
      </c>
      <c r="C263" s="98">
        <v>7033</v>
      </c>
      <c r="D263" s="98">
        <v>5.7</v>
      </c>
      <c r="E263" s="98">
        <v>434</v>
      </c>
      <c r="F263" s="99">
        <v>0.2759694310784036</v>
      </c>
      <c r="G263" s="98">
        <v>81</v>
      </c>
      <c r="H263" s="98">
        <v>81.3</v>
      </c>
      <c r="I263" s="98">
        <v>30.2</v>
      </c>
      <c r="J263" s="98">
        <v>50.7</v>
      </c>
      <c r="K263" s="98">
        <v>92.9</v>
      </c>
      <c r="L263" s="98">
        <v>99.1</v>
      </c>
      <c r="M263" s="97" t="s">
        <v>27</v>
      </c>
      <c r="N263" s="97" t="s">
        <v>302</v>
      </c>
      <c r="O263" s="98">
        <v>25000</v>
      </c>
      <c r="P263" s="98">
        <v>5000</v>
      </c>
      <c r="Q263" s="98">
        <v>1200</v>
      </c>
      <c r="R263" s="98">
        <v>5000</v>
      </c>
      <c r="S263" s="98">
        <v>35000</v>
      </c>
      <c r="T263" s="98">
        <v>4.9765391724726289</v>
      </c>
      <c r="U263" s="97" t="s">
        <v>27</v>
      </c>
    </row>
    <row r="264" spans="1:21" x14ac:dyDescent="0.35">
      <c r="A264" s="97" t="s">
        <v>303</v>
      </c>
      <c r="B264" s="98">
        <v>1306.69</v>
      </c>
      <c r="C264" s="98">
        <v>2348</v>
      </c>
      <c r="D264" s="98">
        <v>1.8</v>
      </c>
      <c r="E264" s="98">
        <v>165</v>
      </c>
      <c r="F264" s="99">
        <v>0.28288364249578413</v>
      </c>
      <c r="G264" s="98">
        <v>251</v>
      </c>
      <c r="H264" s="98">
        <v>73.400000000000006</v>
      </c>
      <c r="I264" s="98">
        <v>28.1</v>
      </c>
      <c r="J264" s="98">
        <v>50.6</v>
      </c>
      <c r="K264" s="98">
        <v>86.7</v>
      </c>
      <c r="L264" s="98">
        <v>98.2</v>
      </c>
      <c r="M264" s="97" t="s">
        <v>27</v>
      </c>
      <c r="N264" s="97" t="s">
        <v>302</v>
      </c>
      <c r="O264" s="98">
        <v>0</v>
      </c>
      <c r="P264" s="98">
        <v>0</v>
      </c>
      <c r="Q264" s="98">
        <v>0</v>
      </c>
      <c r="R264" s="98">
        <v>0</v>
      </c>
      <c r="S264" s="98">
        <v>0</v>
      </c>
      <c r="T264" s="98">
        <v>0</v>
      </c>
      <c r="U264" s="97" t="s">
        <v>27</v>
      </c>
    </row>
    <row r="265" spans="1:21" x14ac:dyDescent="0.35">
      <c r="A265" s="97" t="s">
        <v>304</v>
      </c>
      <c r="B265" s="98">
        <v>2630.1</v>
      </c>
      <c r="C265" s="98">
        <v>5461</v>
      </c>
      <c r="D265" s="98">
        <v>2.1</v>
      </c>
      <c r="E265" s="98">
        <v>550</v>
      </c>
      <c r="F265" s="99">
        <v>0.38154069767441862</v>
      </c>
      <c r="G265" s="98">
        <v>279</v>
      </c>
      <c r="H265" s="98"/>
      <c r="I265" s="98"/>
      <c r="J265" s="98"/>
      <c r="K265" s="98"/>
      <c r="L265" s="98"/>
      <c r="M265" s="97" t="s">
        <v>53</v>
      </c>
      <c r="N265" s="97" t="s">
        <v>302</v>
      </c>
      <c r="O265" s="98">
        <v>215741</v>
      </c>
      <c r="P265" s="98">
        <v>62333</v>
      </c>
      <c r="Q265" s="98">
        <v>2500</v>
      </c>
      <c r="R265" s="98">
        <v>0</v>
      </c>
      <c r="S265" s="98">
        <v>278074</v>
      </c>
      <c r="T265" s="98">
        <v>50.919978026002561</v>
      </c>
      <c r="U265" s="97" t="s">
        <v>53</v>
      </c>
    </row>
    <row r="266" spans="1:21" x14ac:dyDescent="0.35">
      <c r="A266" s="97" t="s">
        <v>305</v>
      </c>
      <c r="B266" s="98">
        <v>1292.3399999999999</v>
      </c>
      <c r="C266" s="98">
        <v>6740</v>
      </c>
      <c r="D266" s="98">
        <v>5.2</v>
      </c>
      <c r="E266" s="98">
        <v>392</v>
      </c>
      <c r="F266" s="99">
        <v>0.28465749371208759</v>
      </c>
      <c r="G266" s="98">
        <v>139</v>
      </c>
      <c r="H266" s="98">
        <v>71.099999999999994</v>
      </c>
      <c r="I266" s="98">
        <v>24.2</v>
      </c>
      <c r="J266" s="98">
        <v>48</v>
      </c>
      <c r="K266" s="98">
        <v>91.4</v>
      </c>
      <c r="L266" s="98">
        <v>98.7</v>
      </c>
      <c r="M266" s="97" t="s">
        <v>27</v>
      </c>
      <c r="N266" s="97" t="s">
        <v>302</v>
      </c>
      <c r="O266" s="98">
        <v>77559</v>
      </c>
      <c r="P266" s="98">
        <v>8973</v>
      </c>
      <c r="Q266" s="98">
        <v>2473</v>
      </c>
      <c r="R266" s="98">
        <v>0</v>
      </c>
      <c r="S266" s="98">
        <v>86532</v>
      </c>
      <c r="T266" s="98">
        <v>12.838575667655787</v>
      </c>
      <c r="U266" s="97" t="s">
        <v>27</v>
      </c>
    </row>
    <row r="267" spans="1:21" x14ac:dyDescent="0.35">
      <c r="A267" s="97" t="s">
        <v>306</v>
      </c>
      <c r="B267" s="98">
        <v>1739.16</v>
      </c>
      <c r="C267" s="98">
        <v>3924</v>
      </c>
      <c r="D267" s="98">
        <v>2.2999999999999998</v>
      </c>
      <c r="E267" s="98">
        <v>374</v>
      </c>
      <c r="F267" s="99">
        <v>0.38687610843678744</v>
      </c>
      <c r="G267" s="98">
        <v>262</v>
      </c>
      <c r="H267" s="98">
        <v>75.5</v>
      </c>
      <c r="I267" s="98">
        <v>39.9</v>
      </c>
      <c r="J267" s="98">
        <v>58.3</v>
      </c>
      <c r="K267" s="98">
        <v>93.4</v>
      </c>
      <c r="L267" s="98">
        <v>99.5</v>
      </c>
      <c r="M267" s="97" t="s">
        <v>85</v>
      </c>
      <c r="N267" s="97" t="s">
        <v>302</v>
      </c>
      <c r="O267" s="98">
        <v>58438</v>
      </c>
      <c r="P267" s="98">
        <v>8140</v>
      </c>
      <c r="Q267" s="98">
        <v>3000</v>
      </c>
      <c r="R267" s="98">
        <v>10000</v>
      </c>
      <c r="S267" s="98">
        <v>76578</v>
      </c>
      <c r="T267" s="98">
        <v>19.515290519877677</v>
      </c>
      <c r="U267" s="97" t="s">
        <v>85</v>
      </c>
    </row>
    <row r="268" spans="1:21" x14ac:dyDescent="0.35">
      <c r="A268" s="97" t="s">
        <v>307</v>
      </c>
      <c r="B268" s="98">
        <v>1598.2</v>
      </c>
      <c r="C268" s="98">
        <v>2990</v>
      </c>
      <c r="D268" s="98">
        <v>1.9</v>
      </c>
      <c r="E268" s="98">
        <v>258</v>
      </c>
      <c r="F268" s="99">
        <v>0.37124958786679857</v>
      </c>
      <c r="G268" s="98">
        <v>287</v>
      </c>
      <c r="H268" s="98">
        <v>58.7</v>
      </c>
      <c r="I268" s="98">
        <v>35.799999999999997</v>
      </c>
      <c r="J268" s="98">
        <v>50.9</v>
      </c>
      <c r="K268" s="98">
        <v>72.2</v>
      </c>
      <c r="L268" s="98">
        <v>98.4</v>
      </c>
      <c r="M268" s="97" t="s">
        <v>85</v>
      </c>
      <c r="N268" s="97" t="s">
        <v>302</v>
      </c>
      <c r="O268" s="98">
        <v>0</v>
      </c>
      <c r="P268" s="98">
        <v>0</v>
      </c>
      <c r="Q268" s="98">
        <v>0</v>
      </c>
      <c r="R268" s="98">
        <v>0</v>
      </c>
      <c r="S268" s="98">
        <v>0</v>
      </c>
      <c r="T268" s="98">
        <v>0</v>
      </c>
      <c r="U268" s="97" t="s">
        <v>85</v>
      </c>
    </row>
    <row r="269" spans="1:21" x14ac:dyDescent="0.35">
      <c r="A269" s="97" t="s">
        <v>308</v>
      </c>
      <c r="B269" s="98">
        <v>7298.24</v>
      </c>
      <c r="C269" s="98">
        <v>5621</v>
      </c>
      <c r="D269" s="98">
        <v>0.8</v>
      </c>
      <c r="E269" s="98">
        <v>258</v>
      </c>
      <c r="F269" s="99">
        <v>0.38820254045589003</v>
      </c>
      <c r="G269" s="98">
        <v>195</v>
      </c>
      <c r="H269" s="98">
        <v>71.099999999999994</v>
      </c>
      <c r="I269" s="98">
        <v>22.1</v>
      </c>
      <c r="J269" s="98">
        <v>42</v>
      </c>
      <c r="K269" s="98">
        <v>80.8</v>
      </c>
      <c r="L269" s="98">
        <v>97.7</v>
      </c>
      <c r="M269" s="97" t="s">
        <v>116</v>
      </c>
      <c r="N269" s="97" t="s">
        <v>302</v>
      </c>
      <c r="O269" s="98">
        <v>86425</v>
      </c>
      <c r="P269" s="98">
        <v>1964</v>
      </c>
      <c r="Q269" s="98">
        <v>1846</v>
      </c>
      <c r="R269" s="98">
        <v>4200</v>
      </c>
      <c r="S269" s="98">
        <v>92589</v>
      </c>
      <c r="T269" s="98">
        <v>16.471980074719802</v>
      </c>
      <c r="U269" s="97" t="s">
        <v>116</v>
      </c>
    </row>
    <row r="270" spans="1:21" x14ac:dyDescent="0.35">
      <c r="A270" s="97" t="s">
        <v>309</v>
      </c>
      <c r="B270" s="98">
        <v>7366.19</v>
      </c>
      <c r="C270" s="98">
        <v>2387</v>
      </c>
      <c r="D270" s="98">
        <v>0.3</v>
      </c>
      <c r="E270" s="98">
        <v>134</v>
      </c>
      <c r="F270" s="99">
        <v>0.33825944170771755</v>
      </c>
      <c r="G270" s="98">
        <v>264</v>
      </c>
      <c r="H270" s="98">
        <v>85.1</v>
      </c>
      <c r="I270" s="98">
        <v>34.700000000000003</v>
      </c>
      <c r="J270" s="98">
        <v>59.6</v>
      </c>
      <c r="K270" s="98">
        <v>97.9</v>
      </c>
      <c r="L270" s="98">
        <v>99.5</v>
      </c>
      <c r="M270" s="97" t="s">
        <v>116</v>
      </c>
      <c r="N270" s="97" t="s">
        <v>302</v>
      </c>
      <c r="O270" s="98">
        <v>46442</v>
      </c>
      <c r="P270" s="98">
        <v>2903</v>
      </c>
      <c r="Q270" s="98">
        <v>2903</v>
      </c>
      <c r="R270" s="98">
        <v>0</v>
      </c>
      <c r="S270" s="98">
        <v>49345</v>
      </c>
      <c r="T270" s="98">
        <v>20.672392124005029</v>
      </c>
      <c r="U270" s="97" t="s">
        <v>116</v>
      </c>
    </row>
    <row r="271" spans="1:21" x14ac:dyDescent="0.35">
      <c r="A271" s="97" t="s">
        <v>310</v>
      </c>
      <c r="B271" s="98">
        <v>2764.49</v>
      </c>
      <c r="C271" s="98">
        <v>2339</v>
      </c>
      <c r="D271" s="98">
        <v>0.8</v>
      </c>
      <c r="E271" s="98">
        <v>197</v>
      </c>
      <c r="F271" s="99">
        <v>0.419394944053046</v>
      </c>
      <c r="G271" s="98">
        <v>197</v>
      </c>
      <c r="H271" s="98">
        <v>75.099999999999994</v>
      </c>
      <c r="I271" s="98">
        <v>24.4</v>
      </c>
      <c r="J271" s="98">
        <v>34.9</v>
      </c>
      <c r="K271" s="98">
        <v>92.4</v>
      </c>
      <c r="L271" s="98">
        <v>99.7</v>
      </c>
      <c r="M271" s="97" t="s">
        <v>85</v>
      </c>
      <c r="N271" s="97" t="s">
        <v>302</v>
      </c>
      <c r="O271" s="98">
        <v>4992</v>
      </c>
      <c r="P271" s="98">
        <v>4200</v>
      </c>
      <c r="Q271" s="98">
        <v>480</v>
      </c>
      <c r="R271" s="98">
        <v>0</v>
      </c>
      <c r="S271" s="98">
        <v>9192</v>
      </c>
      <c r="T271" s="98">
        <v>3.929884566053869</v>
      </c>
      <c r="U271" s="97" t="s">
        <v>85</v>
      </c>
    </row>
    <row r="272" spans="1:21" x14ac:dyDescent="0.35">
      <c r="A272" s="97" t="s">
        <v>311</v>
      </c>
      <c r="B272" s="98">
        <v>529.51</v>
      </c>
      <c r="C272" s="98">
        <v>9059</v>
      </c>
      <c r="D272" s="98">
        <v>17.100000000000001</v>
      </c>
      <c r="E272" s="98">
        <v>898</v>
      </c>
      <c r="F272" s="99">
        <v>0.28617650340287848</v>
      </c>
      <c r="G272" s="98">
        <v>235</v>
      </c>
      <c r="H272" s="98">
        <v>76.5</v>
      </c>
      <c r="I272" s="98">
        <v>31.7</v>
      </c>
      <c r="J272" s="98">
        <v>58.4</v>
      </c>
      <c r="K272" s="98">
        <v>87.8</v>
      </c>
      <c r="L272" s="98">
        <v>98.1</v>
      </c>
      <c r="M272" s="97" t="s">
        <v>27</v>
      </c>
      <c r="N272" s="97" t="s">
        <v>302</v>
      </c>
      <c r="O272" s="98">
        <v>25900</v>
      </c>
      <c r="P272" s="98">
        <v>900</v>
      </c>
      <c r="Q272" s="98">
        <v>550</v>
      </c>
      <c r="R272" s="98">
        <v>0</v>
      </c>
      <c r="S272" s="98">
        <v>26800</v>
      </c>
      <c r="T272" s="98">
        <v>2.9583839275858264</v>
      </c>
      <c r="U272" s="97" t="s">
        <v>27</v>
      </c>
    </row>
    <row r="273" spans="1:21" x14ac:dyDescent="0.35">
      <c r="A273" s="97" t="s">
        <v>312</v>
      </c>
      <c r="B273" s="98">
        <v>8047.01</v>
      </c>
      <c r="C273" s="98">
        <v>6263</v>
      </c>
      <c r="D273" s="98">
        <v>0.8</v>
      </c>
      <c r="E273" s="98">
        <v>223</v>
      </c>
      <c r="F273" s="99">
        <v>0.38276239637103082</v>
      </c>
      <c r="G273" s="98">
        <v>278</v>
      </c>
      <c r="H273" s="98"/>
      <c r="I273" s="98"/>
      <c r="J273" s="98"/>
      <c r="K273" s="98"/>
      <c r="L273" s="98"/>
      <c r="M273" s="97" t="s">
        <v>85</v>
      </c>
      <c r="N273" s="97" t="s">
        <v>302</v>
      </c>
      <c r="O273" s="98">
        <v>150627</v>
      </c>
      <c r="P273" s="98">
        <v>750</v>
      </c>
      <c r="Q273" s="98">
        <v>750</v>
      </c>
      <c r="R273" s="98">
        <v>0</v>
      </c>
      <c r="S273" s="98">
        <v>151377</v>
      </c>
      <c r="T273" s="98">
        <v>24.170046303688327</v>
      </c>
      <c r="U273" s="97" t="s">
        <v>85</v>
      </c>
    </row>
    <row r="274" spans="1:21" x14ac:dyDescent="0.35">
      <c r="A274" s="97" t="s">
        <v>313</v>
      </c>
      <c r="B274" s="98">
        <v>4223.3999999999996</v>
      </c>
      <c r="C274" s="98">
        <v>2718</v>
      </c>
      <c r="D274" s="98">
        <v>0.6</v>
      </c>
      <c r="E274" s="98">
        <v>118</v>
      </c>
      <c r="F274" s="99">
        <v>0.34974838245866285</v>
      </c>
      <c r="G274" s="98">
        <v>290</v>
      </c>
      <c r="H274" s="98"/>
      <c r="I274" s="98"/>
      <c r="J274" s="98"/>
      <c r="K274" s="98"/>
      <c r="L274" s="98"/>
      <c r="M274" s="97" t="s">
        <v>85</v>
      </c>
      <c r="N274" s="97" t="s">
        <v>302</v>
      </c>
      <c r="O274" s="98">
        <v>7644</v>
      </c>
      <c r="P274" s="98">
        <v>8400</v>
      </c>
      <c r="Q274" s="98">
        <v>480</v>
      </c>
      <c r="R274" s="98">
        <v>0</v>
      </c>
      <c r="S274" s="98">
        <v>16044</v>
      </c>
      <c r="T274" s="98">
        <v>5.9028697571743933</v>
      </c>
      <c r="U274" s="97" t="s">
        <v>85</v>
      </c>
    </row>
    <row r="275" spans="1:21" x14ac:dyDescent="0.35">
      <c r="A275" s="97" t="s">
        <v>314</v>
      </c>
      <c r="B275" s="98">
        <v>2317.0300000000002</v>
      </c>
      <c r="C275" s="98">
        <v>133091</v>
      </c>
      <c r="D275" s="98">
        <v>57.4</v>
      </c>
      <c r="E275" s="98">
        <v>9039</v>
      </c>
      <c r="F275" s="99">
        <v>0.51110522932657765</v>
      </c>
      <c r="G275" s="98">
        <v>105</v>
      </c>
      <c r="H275" s="98">
        <v>69.900000000000006</v>
      </c>
      <c r="I275" s="98">
        <v>42.8</v>
      </c>
      <c r="J275" s="98">
        <v>56.4</v>
      </c>
      <c r="K275" s="98">
        <v>84.7</v>
      </c>
      <c r="L275" s="98">
        <v>97.7</v>
      </c>
      <c r="M275" s="97" t="s">
        <v>34</v>
      </c>
      <c r="N275" s="97" t="s">
        <v>302</v>
      </c>
      <c r="O275" s="98">
        <v>3318433</v>
      </c>
      <c r="P275" s="98">
        <v>80288</v>
      </c>
      <c r="Q275" s="98">
        <v>40000</v>
      </c>
      <c r="R275" s="98">
        <v>0</v>
      </c>
      <c r="S275" s="98">
        <v>3398721</v>
      </c>
      <c r="T275" s="98">
        <v>25.536820671570581</v>
      </c>
      <c r="U275" s="97" t="s">
        <v>34</v>
      </c>
    </row>
    <row r="276" spans="1:21" x14ac:dyDescent="0.35">
      <c r="A276" s="97" t="s">
        <v>315</v>
      </c>
      <c r="B276" s="98">
        <v>5518.31</v>
      </c>
      <c r="C276" s="98">
        <v>12213</v>
      </c>
      <c r="D276" s="98">
        <v>2.2000000000000002</v>
      </c>
      <c r="E276" s="98">
        <v>887</v>
      </c>
      <c r="F276" s="99">
        <v>0.47365841705464345</v>
      </c>
      <c r="G276" s="98">
        <v>130</v>
      </c>
      <c r="H276" s="98">
        <v>62</v>
      </c>
      <c r="I276" s="98">
        <v>38.6</v>
      </c>
      <c r="J276" s="98">
        <v>73.099999999999994</v>
      </c>
      <c r="K276" s="98">
        <v>82.9</v>
      </c>
      <c r="L276" s="98">
        <v>99.3</v>
      </c>
      <c r="M276" s="97" t="s">
        <v>85</v>
      </c>
      <c r="N276" s="97" t="s">
        <v>302</v>
      </c>
      <c r="O276" s="98">
        <v>197500</v>
      </c>
      <c r="P276" s="98">
        <v>6000</v>
      </c>
      <c r="Q276" s="98">
        <v>3000</v>
      </c>
      <c r="R276" s="98">
        <v>0</v>
      </c>
      <c r="S276" s="98">
        <v>203500</v>
      </c>
      <c r="T276" s="98">
        <v>16.662572668468027</v>
      </c>
      <c r="U276" s="97" t="s">
        <v>85</v>
      </c>
    </row>
    <row r="277" spans="1:21" x14ac:dyDescent="0.35">
      <c r="A277" s="97" t="s">
        <v>316</v>
      </c>
      <c r="B277" s="98">
        <v>6802.34</v>
      </c>
      <c r="C277" s="98">
        <v>76542</v>
      </c>
      <c r="D277" s="98">
        <v>11.3</v>
      </c>
      <c r="E277" s="98">
        <v>2495</v>
      </c>
      <c r="F277" s="99">
        <v>0.47100884384828368</v>
      </c>
      <c r="G277" s="98">
        <v>46</v>
      </c>
      <c r="H277" s="98">
        <v>65.8</v>
      </c>
      <c r="I277" s="98">
        <v>27.1</v>
      </c>
      <c r="J277" s="98">
        <v>57.7</v>
      </c>
      <c r="K277" s="98">
        <v>78.8</v>
      </c>
      <c r="L277" s="98">
        <v>96.2</v>
      </c>
      <c r="M277" s="97" t="s">
        <v>41</v>
      </c>
      <c r="N277" s="97" t="s">
        <v>302</v>
      </c>
      <c r="O277" s="98">
        <v>2034000</v>
      </c>
      <c r="P277" s="98">
        <v>34800</v>
      </c>
      <c r="Q277" s="98">
        <v>14500</v>
      </c>
      <c r="R277" s="98">
        <v>0</v>
      </c>
      <c r="S277" s="98">
        <v>2068800</v>
      </c>
      <c r="T277" s="98">
        <v>27.028298189229442</v>
      </c>
      <c r="U277" s="97" t="s">
        <v>41</v>
      </c>
    </row>
    <row r="278" spans="1:21" x14ac:dyDescent="0.35">
      <c r="A278" s="97" t="s">
        <v>317</v>
      </c>
      <c r="B278" s="98">
        <v>5655.47</v>
      </c>
      <c r="C278" s="98">
        <v>6113</v>
      </c>
      <c r="D278" s="98">
        <v>1.1000000000000001</v>
      </c>
      <c r="E278" s="98">
        <v>326</v>
      </c>
      <c r="F278" s="99">
        <v>0.42529864179348714</v>
      </c>
      <c r="G278" s="98">
        <v>101</v>
      </c>
      <c r="H278" s="98">
        <v>66.599999999999994</v>
      </c>
      <c r="I278" s="98">
        <v>32.299999999999997</v>
      </c>
      <c r="J278" s="98">
        <v>64.8</v>
      </c>
      <c r="K278" s="98">
        <v>89.7</v>
      </c>
      <c r="L278" s="98">
        <v>98.7</v>
      </c>
      <c r="M278" s="97" t="s">
        <v>85</v>
      </c>
      <c r="N278" s="97" t="s">
        <v>318</v>
      </c>
      <c r="O278" s="98">
        <v>70000</v>
      </c>
      <c r="P278" s="98">
        <v>0</v>
      </c>
      <c r="Q278" s="98">
        <v>0</v>
      </c>
      <c r="R278" s="98">
        <v>0</v>
      </c>
      <c r="S278" s="98">
        <v>70000</v>
      </c>
      <c r="T278" s="98">
        <v>11.451006052674629</v>
      </c>
      <c r="U278" s="97" t="s">
        <v>85</v>
      </c>
    </row>
    <row r="279" spans="1:21" x14ac:dyDescent="0.35">
      <c r="A279" s="97" t="s">
        <v>319</v>
      </c>
      <c r="B279" s="98">
        <v>12556.48</v>
      </c>
      <c r="C279" s="98">
        <v>2609</v>
      </c>
      <c r="D279" s="98">
        <v>0.2</v>
      </c>
      <c r="E279" s="98">
        <v>213</v>
      </c>
      <c r="F279" s="99">
        <v>0.45856767904011997</v>
      </c>
      <c r="G279" s="98">
        <v>187</v>
      </c>
      <c r="H279" s="98">
        <v>83.4</v>
      </c>
      <c r="I279" s="98">
        <v>31.1</v>
      </c>
      <c r="J279" s="98">
        <v>37</v>
      </c>
      <c r="K279" s="98">
        <v>96.4</v>
      </c>
      <c r="L279" s="98">
        <v>99.2</v>
      </c>
      <c r="M279" s="97" t="s">
        <v>116</v>
      </c>
      <c r="N279" s="97" t="s">
        <v>318</v>
      </c>
      <c r="O279" s="98">
        <v>1500</v>
      </c>
      <c r="P279" s="98">
        <v>100</v>
      </c>
      <c r="Q279" s="98">
        <v>1000</v>
      </c>
      <c r="R279" s="98">
        <v>100</v>
      </c>
      <c r="S279" s="98">
        <v>1700</v>
      </c>
      <c r="T279" s="98">
        <v>0.65159064775776154</v>
      </c>
      <c r="U279" s="97" t="s">
        <v>116</v>
      </c>
    </row>
    <row r="280" spans="1:21" x14ac:dyDescent="0.35">
      <c r="A280" s="97" t="s">
        <v>320</v>
      </c>
      <c r="B280" s="98">
        <v>17599.689999999999</v>
      </c>
      <c r="C280" s="98">
        <v>4728</v>
      </c>
      <c r="D280" s="98">
        <v>0.3</v>
      </c>
      <c r="E280" s="98">
        <v>232</v>
      </c>
      <c r="F280" s="99">
        <v>0.36218487394957982</v>
      </c>
      <c r="G280" s="98">
        <v>193</v>
      </c>
      <c r="H280" s="98">
        <v>70.599999999999994</v>
      </c>
      <c r="I280" s="98">
        <v>30.7</v>
      </c>
      <c r="J280" s="98">
        <v>61</v>
      </c>
      <c r="K280" s="98">
        <v>83.1</v>
      </c>
      <c r="L280" s="98">
        <v>100</v>
      </c>
      <c r="M280" s="97" t="s">
        <v>116</v>
      </c>
      <c r="N280" s="97" t="s">
        <v>318</v>
      </c>
      <c r="O280" s="98">
        <v>111456</v>
      </c>
      <c r="P280" s="98">
        <v>0</v>
      </c>
      <c r="Q280" s="98">
        <v>0</v>
      </c>
      <c r="R280" s="98">
        <v>2000</v>
      </c>
      <c r="S280" s="98">
        <v>113456</v>
      </c>
      <c r="T280" s="98">
        <v>23.996615905245346</v>
      </c>
      <c r="U280" s="97" t="s">
        <v>116</v>
      </c>
    </row>
    <row r="281" spans="1:21" x14ac:dyDescent="0.35">
      <c r="A281" s="97" t="s">
        <v>321</v>
      </c>
      <c r="B281" s="98">
        <v>2764.81</v>
      </c>
      <c r="C281" s="98">
        <v>3162</v>
      </c>
      <c r="D281" s="98">
        <v>1.1000000000000001</v>
      </c>
      <c r="E281" s="98">
        <v>234</v>
      </c>
      <c r="F281" s="99">
        <v>0.38765822784810128</v>
      </c>
      <c r="G281" s="98">
        <v>267</v>
      </c>
      <c r="H281" s="98">
        <v>71</v>
      </c>
      <c r="I281" s="98">
        <v>27.4</v>
      </c>
      <c r="J281" s="98">
        <v>46.7</v>
      </c>
      <c r="K281" s="98">
        <v>87</v>
      </c>
      <c r="L281" s="98">
        <v>97.2</v>
      </c>
      <c r="M281" s="97" t="s">
        <v>85</v>
      </c>
      <c r="N281" s="97" t="s">
        <v>318</v>
      </c>
      <c r="O281" s="98">
        <v>21300</v>
      </c>
      <c r="P281" s="98">
        <v>3300</v>
      </c>
      <c r="Q281" s="98">
        <v>1000</v>
      </c>
      <c r="R281" s="98">
        <v>0</v>
      </c>
      <c r="S281" s="98">
        <v>24600</v>
      </c>
      <c r="T281" s="98">
        <v>7.7798861480075905</v>
      </c>
      <c r="U281" s="97" t="s">
        <v>85</v>
      </c>
    </row>
    <row r="282" spans="1:21" x14ac:dyDescent="0.35">
      <c r="A282" s="97" t="s">
        <v>322</v>
      </c>
      <c r="B282" s="98">
        <v>1803.15</v>
      </c>
      <c r="C282" s="98">
        <v>15547</v>
      </c>
      <c r="D282" s="98">
        <v>8.6</v>
      </c>
      <c r="E282" s="98">
        <v>709</v>
      </c>
      <c r="F282" s="99">
        <v>0.39201474982516371</v>
      </c>
      <c r="G282" s="98">
        <v>45</v>
      </c>
      <c r="H282" s="98"/>
      <c r="I282" s="98"/>
      <c r="J282" s="98"/>
      <c r="K282" s="98"/>
      <c r="L282" s="98"/>
      <c r="M282" s="97" t="s">
        <v>85</v>
      </c>
      <c r="N282" s="97" t="s">
        <v>318</v>
      </c>
      <c r="O282" s="98">
        <v>103000</v>
      </c>
      <c r="P282" s="98">
        <v>4320</v>
      </c>
      <c r="Q282" s="98">
        <v>6456</v>
      </c>
      <c r="R282" s="98">
        <v>0</v>
      </c>
      <c r="S282" s="98">
        <v>107320</v>
      </c>
      <c r="T282" s="98">
        <v>6.9029394738534764</v>
      </c>
      <c r="U282" s="97" t="s">
        <v>85</v>
      </c>
    </row>
    <row r="283" spans="1:21" x14ac:dyDescent="0.35">
      <c r="A283" s="97" t="s">
        <v>323</v>
      </c>
      <c r="B283" s="98">
        <v>2358.0300000000002</v>
      </c>
      <c r="C283" s="98">
        <v>4088</v>
      </c>
      <c r="D283" s="98">
        <v>1.7</v>
      </c>
      <c r="E283" s="98">
        <v>227</v>
      </c>
      <c r="F283" s="99">
        <v>0.32070890992959455</v>
      </c>
      <c r="G283" s="98">
        <v>109</v>
      </c>
      <c r="H283" s="98"/>
      <c r="I283" s="98"/>
      <c r="J283" s="98"/>
      <c r="K283" s="98"/>
      <c r="L283" s="98"/>
      <c r="M283" s="97" t="s">
        <v>85</v>
      </c>
      <c r="N283" s="97" t="s">
        <v>318</v>
      </c>
      <c r="O283" s="98">
        <v>69000</v>
      </c>
      <c r="P283" s="98">
        <v>15000</v>
      </c>
      <c r="Q283" s="98">
        <v>0</v>
      </c>
      <c r="R283" s="98">
        <v>19000</v>
      </c>
      <c r="S283" s="98">
        <v>103000</v>
      </c>
      <c r="T283" s="98">
        <v>25.195694716242663</v>
      </c>
      <c r="U283" s="97" t="s">
        <v>85</v>
      </c>
    </row>
    <row r="284" spans="1:21" x14ac:dyDescent="0.35">
      <c r="A284" s="97" t="s">
        <v>324</v>
      </c>
      <c r="B284" s="98">
        <v>7839.52</v>
      </c>
      <c r="C284" s="98">
        <v>5871</v>
      </c>
      <c r="D284" s="98">
        <v>0.7</v>
      </c>
      <c r="E284" s="98">
        <v>354</v>
      </c>
      <c r="F284" s="99">
        <v>0.35237123916369201</v>
      </c>
      <c r="G284" s="98">
        <v>265</v>
      </c>
      <c r="H284" s="98"/>
      <c r="I284" s="98"/>
      <c r="J284" s="98"/>
      <c r="K284" s="98"/>
      <c r="L284" s="98"/>
      <c r="M284" s="97" t="s">
        <v>85</v>
      </c>
      <c r="N284" s="97" t="s">
        <v>318</v>
      </c>
      <c r="O284" s="98">
        <v>65000</v>
      </c>
      <c r="P284" s="98">
        <v>10000</v>
      </c>
      <c r="Q284" s="98">
        <v>3000</v>
      </c>
      <c r="R284" s="98">
        <v>8000</v>
      </c>
      <c r="S284" s="98">
        <v>83000</v>
      </c>
      <c r="T284" s="98">
        <v>14.137284959972748</v>
      </c>
      <c r="U284" s="97" t="s">
        <v>85</v>
      </c>
    </row>
    <row r="285" spans="1:21" x14ac:dyDescent="0.35">
      <c r="A285" s="97" t="s">
        <v>325</v>
      </c>
      <c r="B285" s="98">
        <v>15690.83</v>
      </c>
      <c r="C285" s="98">
        <v>17330</v>
      </c>
      <c r="D285" s="98">
        <v>1.1000000000000001</v>
      </c>
      <c r="E285" s="98">
        <v>1195</v>
      </c>
      <c r="F285" s="99">
        <v>0.50028702640642941</v>
      </c>
      <c r="G285" s="98">
        <v>254</v>
      </c>
      <c r="H285" s="98">
        <v>47.6</v>
      </c>
      <c r="I285" s="98">
        <v>27.8</v>
      </c>
      <c r="J285" s="98">
        <v>42.5</v>
      </c>
      <c r="K285" s="98">
        <v>57.2</v>
      </c>
      <c r="L285" s="98">
        <v>99.2</v>
      </c>
      <c r="M285" s="97" t="s">
        <v>116</v>
      </c>
      <c r="N285" s="97" t="s">
        <v>318</v>
      </c>
      <c r="O285" s="98">
        <v>190000</v>
      </c>
      <c r="P285" s="98">
        <v>11750</v>
      </c>
      <c r="Q285" s="98">
        <v>0</v>
      </c>
      <c r="R285" s="98">
        <v>0</v>
      </c>
      <c r="S285" s="98">
        <v>201750</v>
      </c>
      <c r="T285" s="98">
        <v>11.641661858049625</v>
      </c>
      <c r="U285" s="97" t="s">
        <v>116</v>
      </c>
    </row>
    <row r="286" spans="1:21" x14ac:dyDescent="0.35">
      <c r="A286" s="97" t="s">
        <v>326</v>
      </c>
      <c r="B286" s="98">
        <v>1699.35</v>
      </c>
      <c r="C286" s="98">
        <v>7783</v>
      </c>
      <c r="D286" s="98">
        <v>4.5999999999999996</v>
      </c>
      <c r="E286" s="98">
        <v>503</v>
      </c>
      <c r="F286" s="99">
        <v>0.35975224371128806</v>
      </c>
      <c r="G286" s="98">
        <v>190</v>
      </c>
      <c r="H286" s="98">
        <v>63.7</v>
      </c>
      <c r="I286" s="98">
        <v>38.4</v>
      </c>
      <c r="J286" s="98">
        <v>51.2</v>
      </c>
      <c r="K286" s="98">
        <v>88.3</v>
      </c>
      <c r="L286" s="98">
        <v>98.9</v>
      </c>
      <c r="M286" s="97" t="s">
        <v>53</v>
      </c>
      <c r="N286" s="97" t="s">
        <v>318</v>
      </c>
      <c r="O286" s="98">
        <v>19068</v>
      </c>
      <c r="P286" s="98">
        <v>681</v>
      </c>
      <c r="Q286" s="98">
        <v>2280</v>
      </c>
      <c r="R286" s="98">
        <v>0</v>
      </c>
      <c r="S286" s="98">
        <v>19749</v>
      </c>
      <c r="T286" s="98">
        <v>2.537453424129513</v>
      </c>
      <c r="U286" s="97" t="s">
        <v>53</v>
      </c>
    </row>
    <row r="287" spans="1:21" x14ac:dyDescent="0.35">
      <c r="A287" s="97" t="s">
        <v>327</v>
      </c>
      <c r="B287" s="98">
        <v>2088.8200000000002</v>
      </c>
      <c r="C287" s="98">
        <v>79352</v>
      </c>
      <c r="D287" s="98">
        <v>38</v>
      </c>
      <c r="E287" s="98">
        <v>8999</v>
      </c>
      <c r="F287" s="99">
        <v>0.53421079198425114</v>
      </c>
      <c r="G287" s="98">
        <v>146</v>
      </c>
      <c r="H287" s="98">
        <v>64.400000000000006</v>
      </c>
      <c r="I287" s="98">
        <v>46.8</v>
      </c>
      <c r="J287" s="98">
        <v>61.4</v>
      </c>
      <c r="K287" s="98">
        <v>70.099999999999994</v>
      </c>
      <c r="L287" s="98">
        <v>98.5</v>
      </c>
      <c r="M287" s="97" t="s">
        <v>34</v>
      </c>
      <c r="N287" s="97" t="s">
        <v>318</v>
      </c>
      <c r="O287" s="98">
        <v>2816766</v>
      </c>
      <c r="P287" s="98">
        <v>69000</v>
      </c>
      <c r="Q287" s="98">
        <v>18800</v>
      </c>
      <c r="R287" s="98">
        <v>25500</v>
      </c>
      <c r="S287" s="98">
        <v>2911266</v>
      </c>
      <c r="T287" s="98">
        <v>36.687997782034479</v>
      </c>
      <c r="U287" s="97" t="s">
        <v>34</v>
      </c>
    </row>
    <row r="288" spans="1:21" x14ac:dyDescent="0.35">
      <c r="A288" s="97" t="s">
        <v>328</v>
      </c>
      <c r="B288" s="98">
        <v>3086.15</v>
      </c>
      <c r="C288" s="98">
        <v>42344</v>
      </c>
      <c r="D288" s="98">
        <v>13.7</v>
      </c>
      <c r="E288" s="98">
        <v>1733</v>
      </c>
      <c r="F288" s="99">
        <v>0.41685944950663328</v>
      </c>
      <c r="G288" s="98">
        <v>167</v>
      </c>
      <c r="H288" s="98">
        <v>66.5</v>
      </c>
      <c r="I288" s="98">
        <v>32.299999999999997</v>
      </c>
      <c r="J288" s="98">
        <v>56.8</v>
      </c>
      <c r="K288" s="98">
        <v>79.400000000000006</v>
      </c>
      <c r="L288" s="98">
        <v>98.5</v>
      </c>
      <c r="M288" s="97" t="s">
        <v>41</v>
      </c>
      <c r="N288" s="97" t="s">
        <v>318</v>
      </c>
      <c r="O288" s="98">
        <v>657669</v>
      </c>
      <c r="P288" s="98">
        <v>0</v>
      </c>
      <c r="Q288" s="98">
        <v>0</v>
      </c>
      <c r="R288" s="98">
        <v>0</v>
      </c>
      <c r="S288" s="98">
        <v>657669</v>
      </c>
      <c r="T288" s="98">
        <v>15.531574721330058</v>
      </c>
      <c r="U288" s="97" t="s">
        <v>41</v>
      </c>
    </row>
    <row r="289" spans="1:21" x14ac:dyDescent="0.35">
      <c r="A289" s="97" t="s">
        <v>329</v>
      </c>
      <c r="B289" s="98">
        <v>4014</v>
      </c>
      <c r="C289" s="98">
        <v>27943</v>
      </c>
      <c r="D289" s="98">
        <v>7</v>
      </c>
      <c r="E289" s="98">
        <v>2175</v>
      </c>
      <c r="F289" s="99">
        <v>0.37025812892184828</v>
      </c>
      <c r="G289" s="98">
        <v>183</v>
      </c>
      <c r="H289" s="98">
        <v>60.5</v>
      </c>
      <c r="I289" s="98">
        <v>40.700000000000003</v>
      </c>
      <c r="J289" s="98">
        <v>71.099999999999994</v>
      </c>
      <c r="K289" s="98">
        <v>73.599999999999994</v>
      </c>
      <c r="L289" s="98">
        <v>98.2</v>
      </c>
      <c r="M289" s="97" t="s">
        <v>53</v>
      </c>
      <c r="N289" s="97" t="s">
        <v>318</v>
      </c>
      <c r="O289" s="98">
        <v>251760</v>
      </c>
      <c r="P289" s="98">
        <v>114500</v>
      </c>
      <c r="Q289" s="98">
        <v>25000</v>
      </c>
      <c r="R289" s="98">
        <v>0</v>
      </c>
      <c r="S289" s="98">
        <v>366260</v>
      </c>
      <c r="T289" s="98">
        <v>13.107397201445801</v>
      </c>
      <c r="U289" s="97" t="s">
        <v>53</v>
      </c>
    </row>
    <row r="290" spans="1:21" x14ac:dyDescent="0.35">
      <c r="A290" s="97" t="s">
        <v>330</v>
      </c>
      <c r="B290" s="98">
        <v>921</v>
      </c>
      <c r="C290" s="98">
        <v>9177</v>
      </c>
      <c r="D290" s="98">
        <v>10</v>
      </c>
      <c r="E290" s="98">
        <v>345</v>
      </c>
      <c r="F290" s="99">
        <v>0.32815845824411133</v>
      </c>
      <c r="G290" s="98">
        <v>63</v>
      </c>
      <c r="H290" s="98">
        <v>48.6</v>
      </c>
      <c r="I290" s="98">
        <v>50.9</v>
      </c>
      <c r="J290" s="98">
        <v>47.2</v>
      </c>
      <c r="K290" s="98">
        <v>57.4</v>
      </c>
      <c r="L290" s="98">
        <v>96.7</v>
      </c>
      <c r="M290" s="97" t="s">
        <v>85</v>
      </c>
      <c r="N290" s="97" t="s">
        <v>318</v>
      </c>
      <c r="O290" s="98">
        <v>50000</v>
      </c>
      <c r="P290" s="98">
        <v>2000</v>
      </c>
      <c r="Q290" s="98">
        <v>1000</v>
      </c>
      <c r="R290" s="98">
        <v>5000</v>
      </c>
      <c r="S290" s="98">
        <v>57000</v>
      </c>
      <c r="T290" s="98">
        <v>6.2111801242236027</v>
      </c>
      <c r="U290" s="97" t="s">
        <v>85</v>
      </c>
    </row>
    <row r="291" spans="1:21" x14ac:dyDescent="0.35">
      <c r="A291" s="97" t="s">
        <v>331</v>
      </c>
      <c r="B291" s="98">
        <v>19161.650000000001</v>
      </c>
      <c r="C291" s="98">
        <v>22433</v>
      </c>
      <c r="D291" s="98">
        <v>1.2</v>
      </c>
      <c r="E291" s="98">
        <v>1359</v>
      </c>
      <c r="F291" s="99">
        <v>0.5220978459617357</v>
      </c>
      <c r="G291" s="98">
        <v>61</v>
      </c>
      <c r="H291" s="98">
        <v>53.6</v>
      </c>
      <c r="I291" s="98">
        <v>29.2</v>
      </c>
      <c r="J291" s="98">
        <v>52.5</v>
      </c>
      <c r="K291" s="98">
        <v>67.7</v>
      </c>
      <c r="L291" s="98">
        <v>98.4</v>
      </c>
      <c r="M291" s="97" t="s">
        <v>41</v>
      </c>
      <c r="N291" s="97" t="s">
        <v>318</v>
      </c>
      <c r="O291" s="98">
        <v>473000</v>
      </c>
      <c r="P291" s="98">
        <v>27000</v>
      </c>
      <c r="Q291" s="98">
        <v>14000</v>
      </c>
      <c r="R291" s="98">
        <v>0</v>
      </c>
      <c r="S291" s="98">
        <v>500000</v>
      </c>
      <c r="T291" s="98">
        <v>22.28859269825703</v>
      </c>
      <c r="U291" s="97" t="s">
        <v>41</v>
      </c>
    </row>
  </sheetData>
  <sheetProtection algorithmName="SHA-512" hashValue="TFJK1k01v9OeY0CCU7eTgaL0JGuHNbBMpf8A2n9En5AUiNmQEx80IPGR/ZrhCdtI5Y26QEKXksyfMPY0y4YFAA==" saltValue="U6S8seOv/Y4dSBztQtJJGQ==" spinCount="100000" sheet="1" objects="1" scenarios="1"/>
  <pageMargins left="0.7" right="0.7" top="0.75" bottom="0.75" header="0.3" footer="0.3"/>
  <headerFooter>
    <oddFooter>&amp;C_x000D_&amp;1#&amp;"Verdana"&amp;7&amp;K000000 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E0FB6-5E30-4D6F-8302-52277386C07C}">
  <sheetPr>
    <tabColor theme="9"/>
  </sheetPr>
  <dimension ref="A1:XFA80"/>
  <sheetViews>
    <sheetView topLeftCell="A2" zoomScale="83" zoomScaleNormal="90" workbookViewId="0">
      <selection activeCell="C23" sqref="C23"/>
    </sheetView>
  </sheetViews>
  <sheetFormatPr defaultRowHeight="14.5" x14ac:dyDescent="0.35"/>
  <cols>
    <col min="1" max="1" width="74.1796875" customWidth="1"/>
    <col min="2" max="2" width="73.1796875" customWidth="1"/>
    <col min="3" max="3" width="23.81640625" customWidth="1"/>
  </cols>
  <sheetData>
    <row r="1" spans="1:1638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</row>
    <row r="2" spans="1:16381" ht="46" x14ac:dyDescent="0.35">
      <c r="A2" s="116" t="s">
        <v>332</v>
      </c>
      <c r="B2" s="116"/>
      <c r="C2" s="116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</row>
    <row r="3" spans="1:16381" ht="15" customHeight="1" x14ac:dyDescent="0.35">
      <c r="A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</row>
    <row r="4" spans="1:16381" x14ac:dyDescent="0.35">
      <c r="A4" s="11"/>
      <c r="B4" s="12" t="s">
        <v>333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</row>
    <row r="5" spans="1:16381" x14ac:dyDescent="0.35">
      <c r="A5" s="3" t="s">
        <v>451</v>
      </c>
      <c r="B5" s="107">
        <f>B29/100</f>
        <v>0.57995000000000008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</row>
    <row r="6" spans="1:1638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</row>
    <row r="7" spans="1:1638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pans="1:16381" ht="23.5" x14ac:dyDescent="0.55000000000000004">
      <c r="A8" s="4" t="s">
        <v>334</v>
      </c>
      <c r="B8" s="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</row>
    <row r="9" spans="1:16381" x14ac:dyDescent="0.35">
      <c r="A9" s="6" t="s">
        <v>335</v>
      </c>
      <c r="B9" s="6" t="s">
        <v>336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pans="1:16381" x14ac:dyDescent="0.35">
      <c r="A10" s="7" t="s">
        <v>337</v>
      </c>
      <c r="B10" s="7">
        <v>9.5000000000000001E-2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pans="1:16381" x14ac:dyDescent="0.35">
      <c r="A11" s="7" t="s">
        <v>338</v>
      </c>
      <c r="B11" s="7">
        <v>8.8000000000000009E-2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pans="1:16381" x14ac:dyDescent="0.35">
      <c r="A12" s="7" t="s">
        <v>339</v>
      </c>
      <c r="B12" s="7">
        <v>8.6430000000000007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pans="1:16381" x14ac:dyDescent="0.35">
      <c r="A13" s="7" t="s">
        <v>340</v>
      </c>
      <c r="B13" s="7">
        <v>0.65100000000000002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pans="1:16381" x14ac:dyDescent="0.35">
      <c r="A14" s="7" t="s">
        <v>341</v>
      </c>
      <c r="B14" s="7">
        <v>0.16300000000000001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pans="1:16381" x14ac:dyDescent="0.35">
      <c r="A15" s="7" t="s">
        <v>342</v>
      </c>
      <c r="B15" s="7">
        <v>6.3E-2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pans="1:16381" x14ac:dyDescent="0.35">
      <c r="A16" s="7" t="s">
        <v>343</v>
      </c>
      <c r="B16" s="7">
        <v>1.2E-2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pans="1:16381" x14ac:dyDescent="0.35">
      <c r="A17" s="7" t="s">
        <v>344</v>
      </c>
      <c r="B17" s="7">
        <v>5.8000000000000003E-2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pans="1:16381" x14ac:dyDescent="0.35">
      <c r="A18" s="7" t="s">
        <v>345</v>
      </c>
      <c r="B18" s="7">
        <v>1.1000000000000001E-2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pans="1:16381" x14ac:dyDescent="0.35">
      <c r="A19" s="7" t="s">
        <v>346</v>
      </c>
      <c r="B19" s="7">
        <v>47.896000000000001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pans="1:16381" x14ac:dyDescent="0.35">
      <c r="A20" s="7" t="s">
        <v>347</v>
      </c>
      <c r="B20" s="7">
        <v>0.253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pans="1:16381" x14ac:dyDescent="0.35">
      <c r="A21" s="7" t="s">
        <v>348</v>
      </c>
      <c r="B21" s="7">
        <v>0.17899999999999999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pans="1:16381" ht="15" thickBot="1" x14ac:dyDescent="0.4">
      <c r="A22" s="8" t="s">
        <v>349</v>
      </c>
      <c r="B22" s="8">
        <v>0.22200000000000003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pans="1:16381" x14ac:dyDescent="0.35">
      <c r="A23" s="9" t="s">
        <v>350</v>
      </c>
      <c r="B23" s="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pans="1:16381" x14ac:dyDescent="0.35">
      <c r="A24" s="7" t="s">
        <v>351</v>
      </c>
      <c r="B24" s="7">
        <v>4.5920000000000005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pans="1:16381" x14ac:dyDescent="0.35">
      <c r="A25" s="7" t="s">
        <v>352</v>
      </c>
      <c r="B25" s="7">
        <v>27.684999999999999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pans="1:16381" x14ac:dyDescent="0.35">
      <c r="A26" s="7" t="s">
        <v>353</v>
      </c>
      <c r="B26" s="7">
        <v>9.3879999999999999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pans="1:16381" x14ac:dyDescent="0.35">
      <c r="A27" s="7" t="s">
        <v>354</v>
      </c>
      <c r="B27" s="7">
        <v>100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pans="1:16381" ht="15" thickBot="1" x14ac:dyDescent="0.4">
      <c r="A28" s="8" t="s">
        <v>355</v>
      </c>
      <c r="B28" s="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pans="1:16381" x14ac:dyDescent="0.35">
      <c r="A29" s="10" t="s">
        <v>356</v>
      </c>
      <c r="B29" s="106">
        <f>SUM(B10:B14)+B17+B19+B21+B22</f>
        <v>57.995000000000005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pans="1:16381" s="1" customFormat="1" x14ac:dyDescent="0.35"/>
    <row r="31" spans="1:16381" s="1" customFormat="1" x14ac:dyDescent="0.35"/>
    <row r="32" spans="1:16381" s="1" customFormat="1" x14ac:dyDescent="0.35"/>
    <row r="33" s="1" customFormat="1" x14ac:dyDescent="0.35"/>
    <row r="34" s="1" customFormat="1" x14ac:dyDescent="0.35"/>
    <row r="35" s="1" customFormat="1" x14ac:dyDescent="0.35"/>
    <row r="36" s="1" customFormat="1" x14ac:dyDescent="0.35"/>
    <row r="37" s="1" customFormat="1" x14ac:dyDescent="0.35"/>
    <row r="38" s="1" customFormat="1" x14ac:dyDescent="0.35"/>
    <row r="39" s="1" customFormat="1" x14ac:dyDescent="0.35"/>
    <row r="40" s="1" customFormat="1" x14ac:dyDescent="0.35"/>
    <row r="41" s="1" customFormat="1" x14ac:dyDescent="0.35"/>
    <row r="42" s="1" customFormat="1" x14ac:dyDescent="0.35"/>
    <row r="43" s="1" customFormat="1" x14ac:dyDescent="0.35"/>
    <row r="44" s="1" customFormat="1" x14ac:dyDescent="0.35"/>
    <row r="45" s="1" customFormat="1" x14ac:dyDescent="0.35"/>
    <row r="46" s="1" customFormat="1" x14ac:dyDescent="0.35"/>
    <row r="47" s="1" customFormat="1" x14ac:dyDescent="0.35"/>
    <row r="48" s="1" customFormat="1" x14ac:dyDescent="0.35"/>
    <row r="49" s="1" customFormat="1" x14ac:dyDescent="0.35"/>
    <row r="50" s="1" customFormat="1" x14ac:dyDescent="0.35"/>
    <row r="51" s="1" customFormat="1" x14ac:dyDescent="0.35"/>
    <row r="52" s="1" customFormat="1" x14ac:dyDescent="0.35"/>
    <row r="53" s="1" customFormat="1" x14ac:dyDescent="0.35"/>
    <row r="54" s="1" customFormat="1" x14ac:dyDescent="0.35"/>
    <row r="55" s="1" customFormat="1" x14ac:dyDescent="0.35"/>
    <row r="56" s="1" customFormat="1" x14ac:dyDescent="0.35"/>
    <row r="57" s="1" customFormat="1" x14ac:dyDescent="0.35"/>
    <row r="58" s="1" customFormat="1" x14ac:dyDescent="0.35"/>
    <row r="59" s="1" customFormat="1" x14ac:dyDescent="0.35"/>
    <row r="60" s="1" customFormat="1" x14ac:dyDescent="0.35"/>
    <row r="61" s="1" customFormat="1" x14ac:dyDescent="0.35"/>
    <row r="62" s="1" customFormat="1" x14ac:dyDescent="0.35"/>
    <row r="63" s="1" customFormat="1" x14ac:dyDescent="0.35"/>
    <row r="64" s="1" customFormat="1" x14ac:dyDescent="0.35"/>
    <row r="65" s="1" customFormat="1" x14ac:dyDescent="0.35"/>
    <row r="66" s="1" customFormat="1" x14ac:dyDescent="0.35"/>
    <row r="67" s="1" customFormat="1" x14ac:dyDescent="0.35"/>
    <row r="68" s="1" customFormat="1" x14ac:dyDescent="0.35"/>
    <row r="69" s="1" customFormat="1" x14ac:dyDescent="0.35"/>
    <row r="70" s="1" customFormat="1" x14ac:dyDescent="0.35"/>
    <row r="71" s="1" customFormat="1" x14ac:dyDescent="0.35"/>
    <row r="72" s="1" customFormat="1" x14ac:dyDescent="0.35"/>
    <row r="73" s="1" customFormat="1" x14ac:dyDescent="0.35"/>
    <row r="74" s="1" customFormat="1" x14ac:dyDescent="0.35"/>
    <row r="75" s="1" customFormat="1" x14ac:dyDescent="0.35"/>
    <row r="76" s="1" customFormat="1" x14ac:dyDescent="0.35"/>
    <row r="77" s="1" customFormat="1" x14ac:dyDescent="0.35"/>
    <row r="78" s="1" customFormat="1" x14ac:dyDescent="0.35"/>
    <row r="79" s="1" customFormat="1" x14ac:dyDescent="0.35"/>
    <row r="80" s="1" customFormat="1" x14ac:dyDescent="0.35"/>
  </sheetData>
  <sheetProtection algorithmName="SHA-512" hashValue="HVwzoQmtY5ARmYHMUHCTCBCyzER3m33gcaz8F8uGDMqk7Ukv907eRmQDZyFxsGz2Nr7Bd3jG/sJp+5Bc/xmrgQ==" saltValue="egP9D8fmxL3Pmmq3duRiGw==" spinCount="100000" sheet="1" objects="1" scenarios="1"/>
  <mergeCells count="1">
    <mergeCell ref="A2:C2"/>
  </mergeCells>
  <pageMargins left="0.7" right="0.7" top="0.75" bottom="0.75" header="0.3" footer="0.3"/>
  <pageSetup paperSize="9" orientation="portrait" r:id="rId1"/>
  <headerFooter>
    <oddFooter>&amp;C_x000D_&amp;1#&amp;"Verdana"&amp;7&amp;K000000 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86AEF-CD28-42DC-B729-771C8C83A029}">
  <sheetPr filterMode="1">
    <tabColor theme="8" tint="0.79998168889431442"/>
  </sheetPr>
  <dimension ref="B3:Q66"/>
  <sheetViews>
    <sheetView zoomScale="70" zoomScaleNormal="70" workbookViewId="0">
      <selection activeCell="B10" sqref="B10"/>
    </sheetView>
  </sheetViews>
  <sheetFormatPr defaultRowHeight="14.5" x14ac:dyDescent="0.35"/>
  <cols>
    <col min="2" max="2" width="78.453125" customWidth="1"/>
    <col min="3" max="3" width="58.54296875" customWidth="1"/>
    <col min="4" max="4" width="37.453125" customWidth="1"/>
    <col min="5" max="5" width="13.54296875" customWidth="1"/>
    <col min="6" max="6" width="9.453125" customWidth="1"/>
    <col min="7" max="7" width="15.1796875" customWidth="1"/>
    <col min="8" max="9" width="13.54296875" customWidth="1"/>
    <col min="10" max="10" width="15.453125" customWidth="1"/>
    <col min="11" max="11" width="30.54296875" customWidth="1"/>
    <col min="12" max="23" width="24.54296875" customWidth="1"/>
  </cols>
  <sheetData>
    <row r="3" spans="2:17" ht="15.5" x14ac:dyDescent="0.35">
      <c r="B3" s="88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</row>
    <row r="4" spans="2:17" ht="15" thickBot="1" x14ac:dyDescent="0.4"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5" t="s">
        <v>357</v>
      </c>
    </row>
    <row r="5" spans="2:17" x14ac:dyDescent="0.35">
      <c r="B5" s="16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2:17" x14ac:dyDescent="0.35">
      <c r="B6" s="100" t="s">
        <v>422</v>
      </c>
      <c r="C6" s="17">
        <v>8.5336599999999994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8">
        <f t="shared" ref="O6:O24" si="0">SUM(C6:N6)</f>
        <v>8.5336599999999994</v>
      </c>
    </row>
    <row r="7" spans="2:17" x14ac:dyDescent="0.35">
      <c r="B7" s="16" t="s">
        <v>410</v>
      </c>
      <c r="C7" s="17">
        <v>20.539239999999999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8">
        <f t="shared" si="0"/>
        <v>20.539239999999999</v>
      </c>
    </row>
    <row r="8" spans="2:17" x14ac:dyDescent="0.35">
      <c r="B8" s="16" t="s">
        <v>411</v>
      </c>
      <c r="C8" s="17">
        <v>0.89064189999999999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8">
        <f t="shared" si="0"/>
        <v>0.89064189999999999</v>
      </c>
    </row>
    <row r="9" spans="2:17" x14ac:dyDescent="0.35">
      <c r="B9" s="16" t="s">
        <v>412</v>
      </c>
      <c r="C9" s="17">
        <v>10.02449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8">
        <f t="shared" si="0"/>
        <v>10.02449</v>
      </c>
    </row>
    <row r="10" spans="2:17" x14ac:dyDescent="0.35">
      <c r="B10" s="16" t="s">
        <v>413</v>
      </c>
      <c r="C10" s="17">
        <v>11.249919999999999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8">
        <f t="shared" si="0"/>
        <v>11.249919999999999</v>
      </c>
    </row>
    <row r="11" spans="2:17" x14ac:dyDescent="0.35">
      <c r="B11" s="16" t="s">
        <v>414</v>
      </c>
      <c r="C11" s="17">
        <v>7.0368269999999997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8">
        <f t="shared" si="0"/>
        <v>7.0368269999999997</v>
      </c>
    </row>
    <row r="12" spans="2:17" x14ac:dyDescent="0.35">
      <c r="B12" s="16" t="s">
        <v>415</v>
      </c>
      <c r="C12" s="17">
        <v>82.55498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8">
        <f t="shared" si="0"/>
        <v>82.55498</v>
      </c>
    </row>
    <row r="13" spans="2:17" x14ac:dyDescent="0.35">
      <c r="B13" s="16" t="s">
        <v>416</v>
      </c>
      <c r="C13" s="17">
        <v>20.630769999999998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8">
        <f t="shared" si="0"/>
        <v>20.630769999999998</v>
      </c>
    </row>
    <row r="14" spans="2:17" x14ac:dyDescent="0.35">
      <c r="B14" s="16" t="s">
        <v>1</v>
      </c>
      <c r="C14" s="17"/>
      <c r="D14" s="17">
        <v>-1.8339000000000001E-3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8">
        <f t="shared" si="0"/>
        <v>-1.8339000000000001E-3</v>
      </c>
      <c r="Q14" s="19"/>
    </row>
    <row r="15" spans="2:17" x14ac:dyDescent="0.35">
      <c r="B15" s="16" t="s">
        <v>2</v>
      </c>
      <c r="C15" s="17"/>
      <c r="D15" s="17"/>
      <c r="E15" s="17">
        <v>9.3900000000000006E-5</v>
      </c>
      <c r="F15" s="17"/>
      <c r="G15" s="17"/>
      <c r="H15" s="17"/>
      <c r="I15" s="17"/>
      <c r="J15" s="17"/>
      <c r="K15" s="17"/>
      <c r="L15" s="17"/>
      <c r="M15" s="17"/>
      <c r="N15" s="17"/>
      <c r="O15" s="18">
        <f t="shared" si="0"/>
        <v>9.3900000000000006E-5</v>
      </c>
      <c r="Q15" s="19"/>
    </row>
    <row r="16" spans="2:17" x14ac:dyDescent="0.35">
      <c r="B16" s="16" t="s">
        <v>3</v>
      </c>
      <c r="C16" s="17"/>
      <c r="D16" s="17"/>
      <c r="E16" s="17"/>
      <c r="F16" s="17">
        <v>8.9627999999999999E-3</v>
      </c>
      <c r="G16" s="17"/>
      <c r="H16" s="17"/>
      <c r="I16" s="17"/>
      <c r="J16" s="17"/>
      <c r="K16" s="17"/>
      <c r="L16" s="17"/>
      <c r="M16" s="17"/>
      <c r="N16" s="17"/>
      <c r="O16" s="18">
        <f t="shared" si="0"/>
        <v>8.9627999999999999E-3</v>
      </c>
    </row>
    <row r="17" spans="2:17" x14ac:dyDescent="0.35">
      <c r="B17" s="16" t="s">
        <v>4</v>
      </c>
      <c r="C17" s="17"/>
      <c r="D17" s="17"/>
      <c r="E17" s="17"/>
      <c r="F17" s="17"/>
      <c r="G17" s="17">
        <v>2.5609999999999999E-4</v>
      </c>
      <c r="H17" s="17"/>
      <c r="I17" s="17"/>
      <c r="J17" s="17"/>
      <c r="K17" s="17"/>
      <c r="L17" s="17"/>
      <c r="M17" s="17"/>
      <c r="N17" s="17"/>
      <c r="O17" s="18">
        <f t="shared" si="0"/>
        <v>2.5609999999999999E-4</v>
      </c>
    </row>
    <row r="18" spans="2:17" x14ac:dyDescent="0.35">
      <c r="B18" s="16" t="s">
        <v>358</v>
      </c>
      <c r="C18" s="17"/>
      <c r="D18" s="17"/>
      <c r="E18" s="17"/>
      <c r="F18" s="17"/>
      <c r="G18" s="17"/>
      <c r="H18" s="17">
        <v>17.125779999999999</v>
      </c>
      <c r="I18" s="17"/>
      <c r="J18" s="17"/>
      <c r="K18" s="17"/>
      <c r="L18" s="17"/>
      <c r="M18" s="17"/>
      <c r="N18" s="17"/>
      <c r="O18" s="18">
        <f t="shared" si="0"/>
        <v>17.125779999999999</v>
      </c>
    </row>
    <row r="19" spans="2:17" x14ac:dyDescent="0.35">
      <c r="B19" s="16" t="s">
        <v>359</v>
      </c>
      <c r="C19" s="17"/>
      <c r="D19" s="17"/>
      <c r="E19" s="17"/>
      <c r="F19" s="17"/>
      <c r="G19" s="17"/>
      <c r="H19" s="17"/>
      <c r="I19" s="17">
        <v>-6.7704399999999998E-2</v>
      </c>
      <c r="J19" s="17"/>
      <c r="K19" s="17"/>
      <c r="L19" s="17"/>
      <c r="M19" s="17"/>
      <c r="N19" s="17"/>
      <c r="O19" s="18">
        <f t="shared" si="0"/>
        <v>-6.7704399999999998E-2</v>
      </c>
    </row>
    <row r="20" spans="2:17" x14ac:dyDescent="0.35">
      <c r="B20" s="16" t="s">
        <v>360</v>
      </c>
      <c r="C20" s="17"/>
      <c r="D20" s="17"/>
      <c r="E20" s="17"/>
      <c r="F20" s="17"/>
      <c r="G20" s="17"/>
      <c r="H20" s="17"/>
      <c r="I20" s="17"/>
      <c r="J20" s="17">
        <v>-0.46354820000000002</v>
      </c>
      <c r="K20" s="17"/>
      <c r="L20" s="17"/>
      <c r="M20" s="17"/>
      <c r="N20" s="17"/>
      <c r="O20" s="18">
        <f t="shared" si="0"/>
        <v>-0.46354820000000002</v>
      </c>
    </row>
    <row r="21" spans="2:17" x14ac:dyDescent="0.35">
      <c r="B21" s="16" t="s">
        <v>361</v>
      </c>
      <c r="C21" s="17"/>
      <c r="D21" s="17"/>
      <c r="E21" s="17"/>
      <c r="F21" s="17"/>
      <c r="G21" s="17"/>
      <c r="H21" s="17"/>
      <c r="I21" s="17"/>
      <c r="J21" s="17"/>
      <c r="K21" s="17">
        <v>0.84379219999999999</v>
      </c>
      <c r="L21" s="17"/>
      <c r="M21" s="17"/>
      <c r="N21" s="17"/>
      <c r="O21" s="18">
        <f t="shared" si="0"/>
        <v>0.84379219999999999</v>
      </c>
    </row>
    <row r="22" spans="2:17" x14ac:dyDescent="0.35">
      <c r="B22" s="16" t="s">
        <v>362</v>
      </c>
      <c r="C22" s="17"/>
      <c r="D22" s="17"/>
      <c r="E22" s="17"/>
      <c r="F22" s="17"/>
      <c r="G22" s="17"/>
      <c r="H22" s="17"/>
      <c r="I22" s="17"/>
      <c r="J22" s="17"/>
      <c r="K22" s="17"/>
      <c r="L22" s="17">
        <v>0.52873360000000003</v>
      </c>
      <c r="M22" s="17"/>
      <c r="N22" s="17"/>
      <c r="O22" s="18">
        <f t="shared" si="0"/>
        <v>0.52873360000000003</v>
      </c>
    </row>
    <row r="23" spans="2:17" x14ac:dyDescent="0.35">
      <c r="B23" s="16" t="s">
        <v>363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>
        <v>-0.3610469</v>
      </c>
      <c r="N23" s="17"/>
      <c r="O23" s="18">
        <f t="shared" si="0"/>
        <v>-0.3610469</v>
      </c>
    </row>
    <row r="24" spans="2:17" x14ac:dyDescent="0.35">
      <c r="B24" s="16" t="s">
        <v>364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>
        <v>-2.3065660000000001</v>
      </c>
      <c r="O24" s="18">
        <f t="shared" si="0"/>
        <v>-2.3065660000000001</v>
      </c>
    </row>
    <row r="25" spans="2:17" x14ac:dyDescent="0.35">
      <c r="B25" s="16" t="s">
        <v>365</v>
      </c>
      <c r="C25" s="17">
        <v>25.386849999999999</v>
      </c>
      <c r="D25" s="17">
        <v>37.907110000000003</v>
      </c>
      <c r="E25" s="17">
        <v>31.55602</v>
      </c>
      <c r="F25" s="17">
        <v>33.747390000000003</v>
      </c>
      <c r="G25" s="17">
        <v>33.59084</v>
      </c>
      <c r="H25" s="17">
        <v>28.995349999999998</v>
      </c>
      <c r="I25" s="17">
        <v>45.142809999999997</v>
      </c>
      <c r="J25" s="17">
        <v>63.65936</v>
      </c>
      <c r="K25" s="17">
        <v>3.4391400000000001</v>
      </c>
      <c r="L25" s="17">
        <v>5.8481560000000004</v>
      </c>
      <c r="M25" s="17">
        <v>61.640320000000003</v>
      </c>
      <c r="N25" s="17">
        <v>256.52280000000002</v>
      </c>
      <c r="O25" s="18"/>
      <c r="Q25" s="19"/>
    </row>
    <row r="26" spans="2:17" ht="15.5" x14ac:dyDescent="0.35">
      <c r="B26" s="16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18"/>
      <c r="Q26" s="19"/>
    </row>
    <row r="27" spans="2:17" x14ac:dyDescent="0.35"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8"/>
    </row>
    <row r="28" spans="2:17" x14ac:dyDescent="0.35">
      <c r="B28" s="16" t="s">
        <v>366</v>
      </c>
      <c r="C28" s="17">
        <v>233</v>
      </c>
      <c r="D28" s="17">
        <v>233</v>
      </c>
      <c r="E28" s="17">
        <v>233</v>
      </c>
      <c r="F28" s="17">
        <v>233</v>
      </c>
      <c r="G28" s="17">
        <v>233</v>
      </c>
      <c r="H28" s="17">
        <v>233</v>
      </c>
      <c r="I28" s="17">
        <v>233</v>
      </c>
      <c r="J28" s="17">
        <v>192</v>
      </c>
      <c r="K28" s="17">
        <v>192</v>
      </c>
      <c r="L28" s="17">
        <v>192</v>
      </c>
      <c r="M28" s="17">
        <v>192</v>
      </c>
      <c r="N28" s="17">
        <v>192</v>
      </c>
      <c r="O28" s="18"/>
    </row>
    <row r="29" spans="2:17" ht="15" thickBot="1" x14ac:dyDescent="0.4">
      <c r="B29" s="13" t="s">
        <v>367</v>
      </c>
      <c r="C29" s="21">
        <v>0.18659999999999999</v>
      </c>
      <c r="D29" s="21">
        <v>3.4799999999999998E-2</v>
      </c>
      <c r="E29" s="21">
        <v>0.1066</v>
      </c>
      <c r="F29" s="21">
        <v>6.1699999999999998E-2</v>
      </c>
      <c r="G29" s="21">
        <v>7.0499999999999993E-2</v>
      </c>
      <c r="H29" s="21">
        <v>6.0000000000000001E-3</v>
      </c>
      <c r="I29" s="21">
        <v>5.6399999999999999E-2</v>
      </c>
      <c r="J29" s="21">
        <v>3.7400000000000003E-2</v>
      </c>
      <c r="K29" s="21">
        <v>8.2799999999999999E-2</v>
      </c>
      <c r="L29" s="21">
        <v>3.9399999999999998E-2</v>
      </c>
      <c r="M29" s="21">
        <v>2.06E-2</v>
      </c>
      <c r="N29" s="21">
        <v>8.4699999999999998E-2</v>
      </c>
      <c r="O29" s="18"/>
    </row>
    <row r="30" spans="2:17" x14ac:dyDescent="0.35">
      <c r="B30" s="18"/>
      <c r="C30" s="22"/>
      <c r="D30" s="23">
        <f>SUM(D29:N29)</f>
        <v>0.60089999999999999</v>
      </c>
      <c r="F30" s="22"/>
      <c r="G30" s="22"/>
      <c r="H30" s="22"/>
      <c r="I30" s="22"/>
      <c r="J30" s="22"/>
      <c r="K30" s="22"/>
      <c r="L30" s="22"/>
      <c r="M30" s="22"/>
      <c r="N30" s="22"/>
      <c r="O30" s="22"/>
    </row>
    <row r="31" spans="2:17" x14ac:dyDescent="0.35">
      <c r="B31" s="18"/>
      <c r="C31" s="22"/>
      <c r="D31" s="24">
        <f>D29/$D$30</f>
        <v>5.7913130304543183E-2</v>
      </c>
      <c r="E31" s="24">
        <f t="shared" ref="E31:N31" si="1">E29/$D$30</f>
        <v>0.17740056581793975</v>
      </c>
      <c r="F31" s="24">
        <f t="shared" si="1"/>
        <v>0.10267931436179065</v>
      </c>
      <c r="G31" s="24">
        <f>G29/$D$30</f>
        <v>0.11732401397903144</v>
      </c>
      <c r="H31" s="24">
        <f t="shared" si="1"/>
        <v>9.9850224663005499E-3</v>
      </c>
      <c r="I31" s="24">
        <f t="shared" si="1"/>
        <v>9.3859211183225155E-2</v>
      </c>
      <c r="J31" s="24">
        <f t="shared" si="1"/>
        <v>6.223997337327343E-2</v>
      </c>
      <c r="K31" s="24">
        <f t="shared" si="1"/>
        <v>0.13779331003494757</v>
      </c>
      <c r="L31" s="24">
        <f t="shared" si="1"/>
        <v>6.5568314195373609E-2</v>
      </c>
      <c r="M31" s="24">
        <f t="shared" si="1"/>
        <v>3.4281910467631883E-2</v>
      </c>
      <c r="N31" s="24">
        <f t="shared" si="1"/>
        <v>0.14095523381594274</v>
      </c>
      <c r="O31" s="22"/>
    </row>
    <row r="32" spans="2:17" x14ac:dyDescent="0.35">
      <c r="B32" s="16"/>
    </row>
    <row r="33" spans="2:17" x14ac:dyDescent="0.35">
      <c r="B33" s="16"/>
    </row>
    <row r="34" spans="2:17" x14ac:dyDescent="0.3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</row>
    <row r="35" spans="2:17" x14ac:dyDescent="0.3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7" spans="2:17" ht="15" thickBot="1" x14ac:dyDescent="0.4">
      <c r="B37" s="26" t="s">
        <v>368</v>
      </c>
      <c r="C37" s="27" t="s">
        <v>369</v>
      </c>
      <c r="D37" s="28" t="s">
        <v>370</v>
      </c>
      <c r="E37" s="28" t="s">
        <v>371</v>
      </c>
      <c r="F37" s="28" t="s">
        <v>372</v>
      </c>
      <c r="G37" s="28" t="s">
        <v>373</v>
      </c>
      <c r="J37" t="s">
        <v>417</v>
      </c>
      <c r="L37" s="29" t="s">
        <v>380</v>
      </c>
      <c r="M37" s="29" t="s">
        <v>381</v>
      </c>
      <c r="Q37" s="19"/>
    </row>
    <row r="38" spans="2:17" x14ac:dyDescent="0.35">
      <c r="B38" s="30" t="s">
        <v>1</v>
      </c>
      <c r="C38" s="52">
        <f>O14</f>
        <v>-1.8339000000000001E-3</v>
      </c>
      <c r="D38" s="31">
        <f>AVERAGE(Indata!B:B)</f>
        <v>1404.3861034482768</v>
      </c>
      <c r="E38" s="31">
        <f>_xlfn.STDEV.P(Indata!B:B)</f>
        <v>2432.9042600022067</v>
      </c>
      <c r="F38" s="31">
        <f>MIN(Indata!B:B)</f>
        <v>8.68</v>
      </c>
      <c r="G38" s="31">
        <f>MAX(Indata!B:B)</f>
        <v>19161.650000000001</v>
      </c>
      <c r="J38">
        <f>ABS(C38*E38)</f>
        <v>4.4617031224180472</v>
      </c>
      <c r="L38" s="19">
        <f>J38/$J$49</f>
        <v>7.8032893941718515E-2</v>
      </c>
      <c r="M38" s="19" cm="1">
        <f t="array" ref="M38:M48">TRANSPOSE(D31:N31)</f>
        <v>5.7913130304543183E-2</v>
      </c>
      <c r="Q38" s="19"/>
    </row>
    <row r="39" spans="2:17" x14ac:dyDescent="0.35">
      <c r="B39" s="30" t="s">
        <v>2</v>
      </c>
      <c r="C39" s="52">
        <f t="shared" ref="C39:C48" si="2">O15</f>
        <v>9.3900000000000006E-5</v>
      </c>
      <c r="D39" s="31">
        <f>AVERAGE(Indata!C:C)</f>
        <v>36385.196551724141</v>
      </c>
      <c r="E39" s="31">
        <f>_xlfn.STDEV.P(Indata!C:C)</f>
        <v>76209.573492098585</v>
      </c>
      <c r="F39" s="31">
        <f>MIN(Indata!C:C)</f>
        <v>2339</v>
      </c>
      <c r="G39" s="31">
        <f>MAX(Indata!C:C)</f>
        <v>988943</v>
      </c>
      <c r="J39">
        <f t="shared" ref="J39:J48" si="3">ABS(C39*E39)</f>
        <v>7.156078950908058</v>
      </c>
      <c r="L39" s="19">
        <f t="shared" ref="L39:L48" si="4">J39/$J$49</f>
        <v>0.12515614205907527</v>
      </c>
      <c r="M39" s="19">
        <v>0.17740056581793975</v>
      </c>
    </row>
    <row r="40" spans="2:17" x14ac:dyDescent="0.35">
      <c r="B40" s="30" t="s">
        <v>3</v>
      </c>
      <c r="C40" s="52">
        <f t="shared" si="2"/>
        <v>8.9627999999999999E-3</v>
      </c>
      <c r="D40" s="31">
        <f>AVERAGE(Indata!D:D)</f>
        <v>163.82965517241362</v>
      </c>
      <c r="E40" s="31">
        <f>_xlfn.STDEV.P(Indata!D:D)</f>
        <v>605.05941231495251</v>
      </c>
      <c r="F40" s="31">
        <f>MIN(Indata!D:D)</f>
        <v>0.2</v>
      </c>
      <c r="G40" s="31">
        <f>MAX(Indata!D:D)</f>
        <v>6441.5</v>
      </c>
      <c r="J40">
        <f t="shared" si="3"/>
        <v>5.423026500696456</v>
      </c>
      <c r="L40" s="19">
        <f t="shared" si="4"/>
        <v>9.4845945631325076E-2</v>
      </c>
      <c r="M40" s="19">
        <v>0.10267931436179065</v>
      </c>
    </row>
    <row r="41" spans="2:17" x14ac:dyDescent="0.35">
      <c r="B41" s="30" t="s">
        <v>374</v>
      </c>
      <c r="C41" s="52">
        <f t="shared" si="2"/>
        <v>2.5609999999999999E-4</v>
      </c>
      <c r="D41" s="31">
        <f>AVERAGE(Indata!E:E)</f>
        <v>6162.2172413793105</v>
      </c>
      <c r="E41" s="31">
        <f>_xlfn.STDEV.P(Indata!E:E)</f>
        <v>22475.198584164584</v>
      </c>
      <c r="F41" s="31">
        <f>MIN(Indata!E:E)</f>
        <v>118</v>
      </c>
      <c r="G41" s="31">
        <f>MAX(Indata!E:E)</f>
        <v>334177</v>
      </c>
      <c r="J41">
        <f t="shared" si="3"/>
        <v>5.7558983574045497</v>
      </c>
      <c r="L41" s="19">
        <f t="shared" si="4"/>
        <v>0.10066770328260698</v>
      </c>
      <c r="M41" s="19">
        <v>0.11732401397903144</v>
      </c>
    </row>
    <row r="42" spans="2:17" x14ac:dyDescent="0.35">
      <c r="B42" s="30" t="s">
        <v>375</v>
      </c>
      <c r="C42" s="52">
        <f t="shared" si="2"/>
        <v>17.125779999999999</v>
      </c>
      <c r="D42" s="31">
        <f>AVERAGE(Indata!F:F)</f>
        <v>0.36978866799033944</v>
      </c>
      <c r="E42" s="31">
        <f>_xlfn.STDEV.P(Indata!F:F)</f>
        <v>0.10437995416290884</v>
      </c>
      <c r="F42" s="31">
        <f>MIN(Indata!F:F)</f>
        <v>0.1614223144306132</v>
      </c>
      <c r="G42" s="31">
        <f>MAX(Indata!F:F)</f>
        <v>1.2333177296664717</v>
      </c>
      <c r="J42">
        <f t="shared" si="3"/>
        <v>1.7875881314040607</v>
      </c>
      <c r="L42" s="19">
        <f t="shared" si="4"/>
        <v>3.1263997456139579E-2</v>
      </c>
      <c r="M42" s="19">
        <v>9.9850224663005499E-3</v>
      </c>
    </row>
    <row r="43" spans="2:17" x14ac:dyDescent="0.35">
      <c r="B43" s="30" t="s">
        <v>359</v>
      </c>
      <c r="C43" s="52">
        <f t="shared" si="2"/>
        <v>-6.7704399999999998E-2</v>
      </c>
      <c r="D43" s="31">
        <f>AVERAGE(Indata!G:G)</f>
        <v>145.5</v>
      </c>
      <c r="E43" s="31">
        <f>_xlfn.STDEV.P(Indata!G:G)</f>
        <v>83.715291315266896</v>
      </c>
      <c r="F43" s="31">
        <f>MIN(Indata!G:G)</f>
        <v>1</v>
      </c>
      <c r="G43" s="31">
        <f>MAX(Indata!G:G)</f>
        <v>290</v>
      </c>
      <c r="J43">
        <f t="shared" si="3"/>
        <v>5.667893569325356</v>
      </c>
      <c r="L43" s="19">
        <f t="shared" si="4"/>
        <v>9.9128544780544794E-2</v>
      </c>
      <c r="M43" s="19">
        <v>9.3859211183225155E-2</v>
      </c>
    </row>
    <row r="44" spans="2:17" x14ac:dyDescent="0.35">
      <c r="B44" s="30" t="s">
        <v>360</v>
      </c>
      <c r="C44" s="52">
        <f t="shared" si="2"/>
        <v>-0.46354820000000002</v>
      </c>
      <c r="D44" s="31">
        <f>AVERAGE(Indata!H:H)</f>
        <v>62.690638297872383</v>
      </c>
      <c r="E44" s="31">
        <f>_xlfn.STDEV.P(Indata!H:H)</f>
        <v>10.064887227968198</v>
      </c>
      <c r="F44" s="31">
        <f>MIN(Indata!H:H)</f>
        <v>37.5</v>
      </c>
      <c r="G44" s="31">
        <f>MAX(Indata!H:H)</f>
        <v>85.1</v>
      </c>
      <c r="J44">
        <f t="shared" si="3"/>
        <v>4.6655603577276477</v>
      </c>
      <c r="L44" s="19">
        <f t="shared" si="4"/>
        <v>8.159825218849151E-2</v>
      </c>
      <c r="M44" s="19">
        <v>6.223997337327343E-2</v>
      </c>
    </row>
    <row r="45" spans="2:17" x14ac:dyDescent="0.35">
      <c r="B45" s="30" t="s">
        <v>361</v>
      </c>
      <c r="C45" s="52">
        <f t="shared" si="2"/>
        <v>0.84379219999999999</v>
      </c>
      <c r="D45" s="31">
        <f>AVERAGE(Indata!I:I)</f>
        <v>37.051914893617017</v>
      </c>
      <c r="E45" s="31">
        <f>_xlfn.STDEV.P(Indata!I:I)</f>
        <v>8.382313355169158</v>
      </c>
      <c r="F45" s="31">
        <f>MIN(Indata!I:I)</f>
        <v>15.5</v>
      </c>
      <c r="G45" s="31">
        <f>MAX(Indata!I:I)</f>
        <v>60.3</v>
      </c>
      <c r="J45">
        <f t="shared" si="3"/>
        <v>7.0729306270475654</v>
      </c>
      <c r="L45" s="19">
        <f t="shared" si="4"/>
        <v>0.12370192061959027</v>
      </c>
      <c r="M45" s="19">
        <v>0.13779331003494757</v>
      </c>
    </row>
    <row r="46" spans="2:17" x14ac:dyDescent="0.35">
      <c r="B46" s="30" t="s">
        <v>376</v>
      </c>
      <c r="C46" s="52">
        <f t="shared" si="2"/>
        <v>0.52873360000000003</v>
      </c>
      <c r="D46" s="31">
        <f>AVERAGE(Indata!J:J)</f>
        <v>54.188085106382971</v>
      </c>
      <c r="E46" s="31">
        <f>_xlfn.STDEV.P(Indata!J:J)</f>
        <v>9.0233943319214323</v>
      </c>
      <c r="F46" s="31">
        <f>MIN(Indata!J:J)</f>
        <v>28</v>
      </c>
      <c r="G46" s="31">
        <f>MAX(Indata!J:J)</f>
        <v>77.599999999999994</v>
      </c>
      <c r="J46">
        <f t="shared" si="3"/>
        <v>4.7709717693364144</v>
      </c>
      <c r="L46" s="19">
        <f t="shared" si="4"/>
        <v>8.3441843587700487E-2</v>
      </c>
      <c r="M46" s="19">
        <v>6.5568314195373609E-2</v>
      </c>
    </row>
    <row r="47" spans="2:17" x14ac:dyDescent="0.35">
      <c r="B47" s="30" t="s">
        <v>363</v>
      </c>
      <c r="C47" s="52">
        <f t="shared" si="2"/>
        <v>-0.3610469</v>
      </c>
      <c r="D47" s="31">
        <f>AVERAGE(Indata!K:K)</f>
        <v>74.877446808510641</v>
      </c>
      <c r="E47" s="31">
        <f>_xlfn.STDEV.P(Indata!K:K)</f>
        <v>9.8848197538610041</v>
      </c>
      <c r="F47" s="31">
        <f>MIN(Indata!K:K)</f>
        <v>52.7</v>
      </c>
      <c r="G47" s="31">
        <f>MAX(Indata!K:K)</f>
        <v>97.9</v>
      </c>
      <c r="J47">
        <f t="shared" si="3"/>
        <v>3.5688835291902787</v>
      </c>
      <c r="L47" s="19">
        <f t="shared" si="4"/>
        <v>6.2417938236267408E-2</v>
      </c>
      <c r="M47" s="19">
        <v>3.4281910467631883E-2</v>
      </c>
    </row>
    <row r="48" spans="2:17" x14ac:dyDescent="0.35">
      <c r="B48" s="30" t="s">
        <v>364</v>
      </c>
      <c r="C48" s="52">
        <f t="shared" si="2"/>
        <v>-2.3065660000000001</v>
      </c>
      <c r="D48" s="31">
        <f>AVERAGE(Indata!L:L)</f>
        <v>96.186382978723415</v>
      </c>
      <c r="E48" s="31">
        <f>_xlfn.STDEV.P(Indata!L:L)</f>
        <v>2.9683410550819027</v>
      </c>
      <c r="F48" s="31">
        <f>MIN(Indata!L:L)</f>
        <v>82.9</v>
      </c>
      <c r="G48" s="31">
        <f>MAX(Indata!L:L)</f>
        <v>100</v>
      </c>
      <c r="J48">
        <f t="shared" si="3"/>
        <v>6.8466745540560447</v>
      </c>
      <c r="L48" s="19">
        <f t="shared" si="4"/>
        <v>0.11974481821654007</v>
      </c>
      <c r="M48" s="19">
        <v>0.14095523381594274</v>
      </c>
    </row>
    <row r="49" spans="2:13" x14ac:dyDescent="0.35">
      <c r="B49" s="30"/>
      <c r="I49" t="s">
        <v>377</v>
      </c>
      <c r="J49">
        <f>SUM(J38:J48)</f>
        <v>57.17720946951448</v>
      </c>
      <c r="L49" s="19">
        <f>SUM(L38:L48)</f>
        <v>0.99999999999999989</v>
      </c>
      <c r="M49" s="19">
        <f>SUM(M38:M48)</f>
        <v>0.99999999999999989</v>
      </c>
    </row>
    <row r="50" spans="2:13" ht="15" thickBot="1" x14ac:dyDescent="0.4"/>
    <row r="51" spans="2:13" x14ac:dyDescent="0.35">
      <c r="B51" s="32"/>
      <c r="C51" s="33"/>
      <c r="D51" s="33"/>
      <c r="E51" s="33"/>
      <c r="F51" s="33"/>
    </row>
    <row r="52" spans="2:13" ht="15" thickBot="1" x14ac:dyDescent="0.4">
      <c r="B52" s="34" t="s">
        <v>368</v>
      </c>
      <c r="C52" s="27" t="s">
        <v>369</v>
      </c>
      <c r="D52" s="27" t="s">
        <v>372</v>
      </c>
      <c r="E52" s="27" t="s">
        <v>373</v>
      </c>
      <c r="F52" s="27" t="s">
        <v>378</v>
      </c>
      <c r="K52" s="22"/>
    </row>
    <row r="53" spans="2:13" x14ac:dyDescent="0.35">
      <c r="B53" s="30" t="s">
        <v>85</v>
      </c>
      <c r="C53" s="17">
        <f>C25</f>
        <v>25.386849999999999</v>
      </c>
      <c r="D53" s="35">
        <v>0</v>
      </c>
      <c r="E53" s="35">
        <v>61.073436999999998</v>
      </c>
      <c r="F53">
        <v>35</v>
      </c>
      <c r="K53" s="22"/>
    </row>
    <row r="54" spans="2:13" x14ac:dyDescent="0.35">
      <c r="B54" s="30" t="s">
        <v>116</v>
      </c>
      <c r="C54" s="17">
        <f t="shared" ref="C54:C61" si="5">$C$25+C6</f>
        <v>33.92051</v>
      </c>
      <c r="D54" s="35">
        <v>0</v>
      </c>
      <c r="E54" s="35">
        <v>108.29927000000001</v>
      </c>
      <c r="F54">
        <v>21</v>
      </c>
      <c r="K54" s="22"/>
    </row>
    <row r="55" spans="2:13" x14ac:dyDescent="0.35">
      <c r="B55" s="30" t="s">
        <v>53</v>
      </c>
      <c r="C55" s="17">
        <f>$C$25+C7</f>
        <v>45.926090000000002</v>
      </c>
      <c r="D55" s="35">
        <v>0</v>
      </c>
      <c r="E55" s="35">
        <v>95.888829000000001</v>
      </c>
      <c r="F55">
        <v>24</v>
      </c>
      <c r="K55" s="22"/>
    </row>
    <row r="56" spans="2:13" x14ac:dyDescent="0.35">
      <c r="B56" s="30" t="s">
        <v>41</v>
      </c>
      <c r="C56" s="17">
        <f t="shared" si="5"/>
        <v>26.277491899999998</v>
      </c>
      <c r="D56" s="35">
        <v>4.6692362999999997</v>
      </c>
      <c r="E56" s="35">
        <v>61.123078</v>
      </c>
      <c r="F56">
        <v>27</v>
      </c>
      <c r="K56" s="22"/>
    </row>
    <row r="57" spans="2:13" x14ac:dyDescent="0.35">
      <c r="B57" s="30" t="s">
        <v>55</v>
      </c>
      <c r="C57" s="17">
        <f t="shared" si="5"/>
        <v>35.411339999999996</v>
      </c>
      <c r="D57" s="35">
        <v>0</v>
      </c>
      <c r="E57" s="35">
        <v>379.93687999999997</v>
      </c>
      <c r="F57">
        <v>51</v>
      </c>
      <c r="K57" s="22"/>
    </row>
    <row r="58" spans="2:13" x14ac:dyDescent="0.35">
      <c r="B58" s="30" t="s">
        <v>13</v>
      </c>
      <c r="C58" s="17">
        <f t="shared" si="5"/>
        <v>36.636769999999999</v>
      </c>
      <c r="D58" s="35">
        <v>2.2022987000000001</v>
      </c>
      <c r="E58" s="35">
        <v>101.42883</v>
      </c>
      <c r="F58">
        <v>43</v>
      </c>
      <c r="K58" s="22"/>
    </row>
    <row r="59" spans="2:13" x14ac:dyDescent="0.35">
      <c r="B59" s="30" t="s">
        <v>27</v>
      </c>
      <c r="C59" s="17">
        <f t="shared" si="5"/>
        <v>32.423676999999998</v>
      </c>
      <c r="D59" s="35">
        <v>0</v>
      </c>
      <c r="E59" s="35">
        <v>114.96381</v>
      </c>
      <c r="F59">
        <v>63</v>
      </c>
      <c r="K59" s="22"/>
    </row>
    <row r="60" spans="2:13" x14ac:dyDescent="0.35">
      <c r="B60" s="30" t="s">
        <v>32</v>
      </c>
      <c r="C60" s="17">
        <f t="shared" si="5"/>
        <v>107.94183</v>
      </c>
      <c r="D60" s="35">
        <v>85.950353000000007</v>
      </c>
      <c r="E60" s="35">
        <v>137.82946999999999</v>
      </c>
      <c r="F60">
        <v>3</v>
      </c>
      <c r="K60" s="22"/>
    </row>
    <row r="61" spans="2:13" x14ac:dyDescent="0.35">
      <c r="B61" s="30" t="s">
        <v>34</v>
      </c>
      <c r="C61" s="17">
        <f t="shared" si="5"/>
        <v>46.017619999999994</v>
      </c>
      <c r="D61" s="35">
        <v>6.8599794999999997</v>
      </c>
      <c r="E61" s="35">
        <v>87.040171000000001</v>
      </c>
      <c r="F61">
        <v>23</v>
      </c>
      <c r="K61" s="22"/>
    </row>
    <row r="62" spans="2:13" x14ac:dyDescent="0.35">
      <c r="B62" s="36"/>
      <c r="C62" s="17"/>
    </row>
    <row r="63" spans="2:13" x14ac:dyDescent="0.35">
      <c r="B63" s="36" t="s">
        <v>366</v>
      </c>
      <c r="F63" s="17">
        <f>SUM(F53:F61)</f>
        <v>290</v>
      </c>
    </row>
    <row r="64" spans="2:13" ht="15" thickBot="1" x14ac:dyDescent="0.4">
      <c r="B64" s="37" t="s">
        <v>367</v>
      </c>
      <c r="C64" s="14" t="s">
        <v>379</v>
      </c>
      <c r="D64" s="14"/>
      <c r="E64" s="14"/>
      <c r="F64" s="14"/>
    </row>
    <row r="65" spans="2:2" x14ac:dyDescent="0.35">
      <c r="B65" s="38"/>
    </row>
    <row r="66" spans="2:2" x14ac:dyDescent="0.35">
      <c r="B66" s="38"/>
    </row>
  </sheetData>
  <sheetProtection algorithmName="SHA-512" hashValue="X9UvzhFdkmlKRBdqrzlUbNpPx6dyhwjgRoJavZEqAxMMMB4SUKObbYetXxg7/yt0TMvvoskF5BOBp/it9CC3lg==" saltValue="FbMZycntTclSDM9mz7mZew==" spinCount="100000" sheet="1" objects="1" scenarios="1"/>
  <autoFilter ref="B37:G48" xr:uid="{797DF46C-B1CA-4146-97B4-87CD25174D79}">
    <filterColumn colId="2">
      <iconFilter iconSet="3Arrows"/>
    </filterColumn>
  </autoFilter>
  <conditionalFormatting sqref="C29:O2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headerFooter>
    <oddFooter>&amp;C_x000D_&amp;1#&amp;"Verdana"&amp;7&amp;K000000 Confidential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48DB-92D2-431B-80BE-E8B0C842955D}">
  <sheetPr>
    <tabColor theme="9" tint="0.79998168889431442"/>
  </sheetPr>
  <dimension ref="A3:M40"/>
  <sheetViews>
    <sheetView topLeftCell="B26" zoomScale="80" zoomScaleNormal="80" workbookViewId="0">
      <selection activeCell="D44" sqref="D44"/>
    </sheetView>
  </sheetViews>
  <sheetFormatPr defaultRowHeight="14.5" x14ac:dyDescent="0.35"/>
  <cols>
    <col min="1" max="1" width="42" customWidth="1"/>
    <col min="2" max="13" width="27.54296875" customWidth="1"/>
  </cols>
  <sheetData>
    <row r="3" spans="1:13" ht="126" customHeight="1" thickBot="1" x14ac:dyDescent="0.4">
      <c r="B3" s="40" t="s">
        <v>1</v>
      </c>
      <c r="C3" s="41" t="s">
        <v>2</v>
      </c>
      <c r="D3" s="42" t="s">
        <v>3</v>
      </c>
      <c r="E3" s="43" t="s">
        <v>374</v>
      </c>
      <c r="F3" s="41" t="s">
        <v>375</v>
      </c>
      <c r="G3" s="42" t="s">
        <v>359</v>
      </c>
      <c r="H3" s="42" t="s">
        <v>360</v>
      </c>
      <c r="I3" s="41" t="s">
        <v>361</v>
      </c>
      <c r="J3" s="41" t="s">
        <v>376</v>
      </c>
      <c r="K3" s="41" t="s">
        <v>363</v>
      </c>
      <c r="L3" s="41" t="s">
        <v>364</v>
      </c>
      <c r="M3" s="44" t="s">
        <v>5</v>
      </c>
    </row>
    <row r="4" spans="1:13" ht="15.75" customHeight="1" x14ac:dyDescent="0.35">
      <c r="A4" t="s">
        <v>380</v>
      </c>
      <c r="B4" s="45" cm="1">
        <f t="array" ref="B4:L5">TRANSPOSE(Regressionsresultat!L38:M48)</f>
        <v>7.8032893941718515E-2</v>
      </c>
      <c r="C4" s="45">
        <v>0.12515614205907527</v>
      </c>
      <c r="D4" s="45">
        <v>9.4845945631325076E-2</v>
      </c>
      <c r="E4" s="45">
        <v>0.10066770328260698</v>
      </c>
      <c r="F4" s="45">
        <v>3.1263997456139579E-2</v>
      </c>
      <c r="G4" s="45">
        <v>9.9128544780544794E-2</v>
      </c>
      <c r="H4" s="45">
        <v>8.159825218849151E-2</v>
      </c>
      <c r="I4" s="45">
        <v>0.12370192061959027</v>
      </c>
      <c r="J4" s="45">
        <v>8.3441843587700487E-2</v>
      </c>
      <c r="K4" s="45">
        <v>6.2417938236267408E-2</v>
      </c>
      <c r="L4" s="45">
        <v>0.11974481821654007</v>
      </c>
      <c r="M4" s="46">
        <v>1</v>
      </c>
    </row>
    <row r="5" spans="1:13" x14ac:dyDescent="0.35">
      <c r="A5" t="s">
        <v>381</v>
      </c>
      <c r="B5" s="45">
        <v>5.7913130304543183E-2</v>
      </c>
      <c r="C5" s="45">
        <v>0.17740056581793975</v>
      </c>
      <c r="D5" s="45">
        <v>0.10267931436179065</v>
      </c>
      <c r="E5" s="45">
        <v>0.11732401397903144</v>
      </c>
      <c r="F5" s="45">
        <v>9.9850224663005499E-3</v>
      </c>
      <c r="G5" s="45">
        <v>9.3859211183225155E-2</v>
      </c>
      <c r="H5" s="45">
        <v>6.223997337327343E-2</v>
      </c>
      <c r="I5" s="45">
        <v>0.13779331003494757</v>
      </c>
      <c r="J5" s="45">
        <v>6.5568314195373609E-2</v>
      </c>
      <c r="K5" s="45">
        <v>3.4281910467631883E-2</v>
      </c>
      <c r="L5" s="45">
        <v>0.14095523381594274</v>
      </c>
    </row>
    <row r="6" spans="1:13" x14ac:dyDescent="0.35">
      <c r="A6" t="s">
        <v>382</v>
      </c>
      <c r="B6" s="47">
        <f>Regressionsresultat!D25</f>
        <v>37.907110000000003</v>
      </c>
      <c r="C6" s="47">
        <f>Regressionsresultat!E25</f>
        <v>31.55602</v>
      </c>
      <c r="D6" s="47">
        <f>Regressionsresultat!F25</f>
        <v>33.747390000000003</v>
      </c>
      <c r="E6" s="47">
        <f>Regressionsresultat!G25</f>
        <v>33.59084</v>
      </c>
      <c r="F6" s="47">
        <f>Regressionsresultat!H25</f>
        <v>28.995349999999998</v>
      </c>
      <c r="G6" s="47">
        <f>Regressionsresultat!I25</f>
        <v>45.142809999999997</v>
      </c>
      <c r="H6" s="47">
        <f>Regressionsresultat!J25</f>
        <v>63.65936</v>
      </c>
      <c r="I6" s="47">
        <f>Regressionsresultat!K25</f>
        <v>3.4391400000000001</v>
      </c>
      <c r="J6" s="47">
        <f>Regressionsresultat!L25</f>
        <v>5.8481560000000004</v>
      </c>
      <c r="K6" s="47">
        <f>Regressionsresultat!M25</f>
        <v>61.640320000000003</v>
      </c>
      <c r="L6" s="47">
        <f>Regressionsresultat!N25</f>
        <v>256.52280000000002</v>
      </c>
    </row>
    <row r="7" spans="1:13" x14ac:dyDescent="0.35">
      <c r="A7" t="s">
        <v>383</v>
      </c>
      <c r="B7" s="48" cm="1">
        <f t="array" ref="B7:L7">TRANSPOSE(Regressionsresultat!O14:O24)</f>
        <v>-1.8339000000000001E-3</v>
      </c>
      <c r="C7" s="48">
        <v>9.3900000000000006E-5</v>
      </c>
      <c r="D7" s="48">
        <v>8.9627999999999999E-3</v>
      </c>
      <c r="E7" s="48">
        <v>2.5609999999999999E-4</v>
      </c>
      <c r="F7" s="48">
        <v>17.125779999999999</v>
      </c>
      <c r="G7" s="48">
        <v>-6.7704399999999998E-2</v>
      </c>
      <c r="H7" s="48">
        <v>-0.46354820000000002</v>
      </c>
      <c r="I7" s="48">
        <v>0.84379219999999999</v>
      </c>
      <c r="J7" s="48">
        <v>0.52873360000000003</v>
      </c>
      <c r="K7" s="48">
        <v>-0.3610469</v>
      </c>
      <c r="L7" s="48">
        <v>-2.3065660000000001</v>
      </c>
    </row>
    <row r="8" spans="1:13" x14ac:dyDescent="0.35">
      <c r="A8" t="s">
        <v>384</v>
      </c>
      <c r="B8" s="38" t="str">
        <f>IF(B7&lt;0,"Negativ","Positiv")</f>
        <v>Negativ</v>
      </c>
      <c r="C8" s="38" t="str">
        <f t="shared" ref="C8:L8" si="0">IF(C7&lt;0,"Negativ","Positiv")</f>
        <v>Positiv</v>
      </c>
      <c r="D8" s="38" t="str">
        <f t="shared" si="0"/>
        <v>Positiv</v>
      </c>
      <c r="E8" s="38" t="str">
        <f t="shared" si="0"/>
        <v>Positiv</v>
      </c>
      <c r="F8" s="38" t="str">
        <f t="shared" si="0"/>
        <v>Positiv</v>
      </c>
      <c r="G8" s="38" t="str">
        <f t="shared" si="0"/>
        <v>Negativ</v>
      </c>
      <c r="H8" s="38" t="str">
        <f t="shared" si="0"/>
        <v>Negativ</v>
      </c>
      <c r="I8" s="38" t="str">
        <f t="shared" si="0"/>
        <v>Positiv</v>
      </c>
      <c r="J8" s="38" t="str">
        <f t="shared" si="0"/>
        <v>Positiv</v>
      </c>
      <c r="K8" s="38" t="str">
        <f t="shared" si="0"/>
        <v>Negativ</v>
      </c>
      <c r="L8" s="38" t="str">
        <f t="shared" si="0"/>
        <v>Negativ</v>
      </c>
      <c r="M8" s="38"/>
    </row>
    <row r="11" spans="1:13" ht="15.75" customHeight="1" x14ac:dyDescent="0.35">
      <c r="A11" t="s">
        <v>380</v>
      </c>
      <c r="B11" s="45">
        <f t="shared" ref="B11:G12" si="1">B4/$B14</f>
        <v>0.14748364743684975</v>
      </c>
      <c r="C11" s="45">
        <f t="shared" si="1"/>
        <v>0.23654747885914981</v>
      </c>
      <c r="D11" s="45">
        <f t="shared" si="1"/>
        <v>0.17926063355733729</v>
      </c>
      <c r="E11" s="45">
        <f t="shared" si="1"/>
        <v>0.19026386577817131</v>
      </c>
      <c r="F11" s="45">
        <f t="shared" si="1"/>
        <v>5.908954730977533E-2</v>
      </c>
      <c r="G11" s="45">
        <f t="shared" si="1"/>
        <v>0.18735482705871651</v>
      </c>
      <c r="H11" s="45"/>
      <c r="I11" s="45"/>
      <c r="J11" s="45"/>
      <c r="K11" s="45"/>
      <c r="L11" s="45"/>
      <c r="M11" s="46">
        <v>1</v>
      </c>
    </row>
    <row r="12" spans="1:13" x14ac:dyDescent="0.35">
      <c r="A12" t="s">
        <v>381</v>
      </c>
      <c r="B12" s="45">
        <f t="shared" si="1"/>
        <v>0.10357142857142858</v>
      </c>
      <c r="C12" s="45">
        <f t="shared" si="1"/>
        <v>0.3172619047619048</v>
      </c>
      <c r="D12" s="45">
        <f t="shared" si="1"/>
        <v>0.18363095238095239</v>
      </c>
      <c r="E12" s="45">
        <f t="shared" si="1"/>
        <v>0.20982142857142858</v>
      </c>
      <c r="F12" s="45">
        <f t="shared" si="1"/>
        <v>1.785714285714286E-2</v>
      </c>
      <c r="G12" s="45">
        <f t="shared" si="1"/>
        <v>0.16785714285714287</v>
      </c>
      <c r="H12" s="45"/>
      <c r="I12" s="45"/>
      <c r="J12" s="45"/>
      <c r="K12" s="45"/>
      <c r="L12" s="45"/>
    </row>
    <row r="13" spans="1:13" x14ac:dyDescent="0.35"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3" x14ac:dyDescent="0.35">
      <c r="A14" t="s">
        <v>385</v>
      </c>
      <c r="B14" s="46">
        <f>SUM(B4:G4)/1</f>
        <v>0.52909522715141022</v>
      </c>
      <c r="C14" s="45"/>
      <c r="D14" s="45"/>
      <c r="E14" s="45"/>
      <c r="F14" s="45"/>
      <c r="G14" s="45"/>
      <c r="H14" s="45"/>
      <c r="I14" s="45"/>
      <c r="J14" s="45"/>
      <c r="K14" s="45"/>
      <c r="L14" s="45"/>
    </row>
    <row r="15" spans="1:13" x14ac:dyDescent="0.35">
      <c r="A15" t="s">
        <v>386</v>
      </c>
      <c r="B15" s="46">
        <f>SUM(B5:G5)/1</f>
        <v>0.55916125811283068</v>
      </c>
      <c r="C15" s="45"/>
    </row>
    <row r="18" spans="1:12" x14ac:dyDescent="0.35">
      <c r="A18" t="s">
        <v>387</v>
      </c>
      <c r="B18" s="49">
        <v>30.466740000000001</v>
      </c>
    </row>
    <row r="19" spans="1:12" x14ac:dyDescent="0.35">
      <c r="B19" s="49"/>
    </row>
    <row r="20" spans="1:12" ht="16" thickBot="1" x14ac:dyDescent="0.4">
      <c r="A20" s="50" t="s">
        <v>368</v>
      </c>
      <c r="B20" s="40" t="s">
        <v>388</v>
      </c>
    </row>
    <row r="21" spans="1:12" x14ac:dyDescent="0.35">
      <c r="A21" s="30" t="s">
        <v>85</v>
      </c>
      <c r="B21" s="19">
        <f>Regressionsresultat!C53/Modellvärden!$B$18</f>
        <v>0.83326440570930782</v>
      </c>
    </row>
    <row r="22" spans="1:12" x14ac:dyDescent="0.35">
      <c r="A22" s="30" t="s">
        <v>116</v>
      </c>
      <c r="B22" s="19">
        <f>Regressionsresultat!C54/Modellvärden!$B$18</f>
        <v>1.1133619809667854</v>
      </c>
    </row>
    <row r="23" spans="1:12" x14ac:dyDescent="0.35">
      <c r="A23" s="30" t="s">
        <v>53</v>
      </c>
      <c r="B23" s="19">
        <f>Regressionsresultat!C55/Modellvärden!$B$18</f>
        <v>1.5074172687986966</v>
      </c>
    </row>
    <row r="24" spans="1:12" x14ac:dyDescent="0.35">
      <c r="A24" s="30" t="s">
        <v>41</v>
      </c>
      <c r="B24" s="19">
        <f>Regressionsresultat!C56/Modellvärden!$B$18</f>
        <v>0.86249765810191692</v>
      </c>
    </row>
    <row r="25" spans="1:12" x14ac:dyDescent="0.35">
      <c r="A25" s="30" t="s">
        <v>55</v>
      </c>
      <c r="B25" s="19">
        <f>Regressionsresultat!C57/Modellvärden!$B$18</f>
        <v>1.1622950141695498</v>
      </c>
    </row>
    <row r="26" spans="1:12" x14ac:dyDescent="0.35">
      <c r="A26" s="30" t="s">
        <v>13</v>
      </c>
      <c r="B26" s="19">
        <f>Regressionsresultat!C58/Modellvärden!$B$18</f>
        <v>1.2025169086026268</v>
      </c>
    </row>
    <row r="27" spans="1:12" x14ac:dyDescent="0.35">
      <c r="A27" s="30" t="s">
        <v>27</v>
      </c>
      <c r="B27" s="19">
        <f>Regressionsresultat!C59/Modellvärden!$B$18</f>
        <v>1.0642319132273421</v>
      </c>
    </row>
    <row r="28" spans="1:12" x14ac:dyDescent="0.35">
      <c r="A28" s="30" t="s">
        <v>32</v>
      </c>
      <c r="B28" s="19">
        <f>Regressionsresultat!C60/Modellvärden!$B$18</f>
        <v>3.5429399404071451</v>
      </c>
    </row>
    <row r="29" spans="1:12" x14ac:dyDescent="0.35">
      <c r="A29" s="30" t="s">
        <v>34</v>
      </c>
      <c r="B29" s="19">
        <f>Regressionsresultat!C61/Modellvärden!$B$18</f>
        <v>1.5104215285258611</v>
      </c>
    </row>
    <row r="31" spans="1:12" ht="91" thickBot="1" x14ac:dyDescent="0.4">
      <c r="B31" s="40" t="s">
        <v>1</v>
      </c>
      <c r="C31" s="40" t="s">
        <v>2</v>
      </c>
      <c r="D31" s="40" t="s">
        <v>3</v>
      </c>
      <c r="E31" s="40" t="s">
        <v>374</v>
      </c>
      <c r="F31" s="40" t="s">
        <v>375</v>
      </c>
      <c r="G31" s="40" t="s">
        <v>359</v>
      </c>
      <c r="H31" s="40" t="s">
        <v>360</v>
      </c>
      <c r="I31" s="40" t="s">
        <v>361</v>
      </c>
      <c r="J31" s="40" t="s">
        <v>376</v>
      </c>
      <c r="K31" s="40" t="s">
        <v>363</v>
      </c>
      <c r="L31" s="40" t="s">
        <v>364</v>
      </c>
    </row>
    <row r="32" spans="1:12" ht="16" thickBot="1" x14ac:dyDescent="0.4">
      <c r="A32" s="51" t="s">
        <v>389</v>
      </c>
      <c r="B32" s="31">
        <f>AVERAGE(Indata!B$2:B$291)</f>
        <v>1404.3861034482768</v>
      </c>
      <c r="C32" s="31">
        <f>AVERAGE(Indata!C$2:C$291)</f>
        <v>36385.196551724141</v>
      </c>
      <c r="D32" s="31">
        <f>AVERAGE(Indata!D$2:D$291)</f>
        <v>163.82965517241362</v>
      </c>
      <c r="E32" s="31">
        <f>AVERAGE(Indata!E$2:E$291)</f>
        <v>6162.2172413793105</v>
      </c>
      <c r="F32" s="31">
        <f>AVERAGE(Indata!F$2:F$291)</f>
        <v>0.36978866799033944</v>
      </c>
      <c r="G32" s="31">
        <f>AVERAGE(Indata!G$2:G$291)</f>
        <v>145.5</v>
      </c>
      <c r="H32" s="31">
        <f>AVERAGE(Indata!H$2:H$291)</f>
        <v>62.690638297872383</v>
      </c>
      <c r="I32" s="31">
        <f>AVERAGE(Indata!I$2:I$291)</f>
        <v>37.051914893617017</v>
      </c>
      <c r="J32" s="31">
        <f>AVERAGE(Indata!J$2:J$291)</f>
        <v>54.188085106382971</v>
      </c>
      <c r="K32" s="31">
        <f>AVERAGE(Indata!K$2:K$291)</f>
        <v>74.877446808510641</v>
      </c>
      <c r="L32" s="31">
        <f>AVERAGE(Indata!L$2:L$291)</f>
        <v>96.186382978723415</v>
      </c>
    </row>
    <row r="33" spans="1:12" ht="16" thickBot="1" x14ac:dyDescent="0.4">
      <c r="A33" s="51" t="s">
        <v>371</v>
      </c>
      <c r="B33" s="31">
        <f>_xlfn.STDEV.P(Indata!B$2:B$291)</f>
        <v>2432.9042600022067</v>
      </c>
      <c r="C33" s="31">
        <f>_xlfn.STDEV.P(Indata!C$2:C$291)</f>
        <v>76209.573492098585</v>
      </c>
      <c r="D33" s="31">
        <f>_xlfn.STDEV.P(Indata!D$2:D$291)</f>
        <v>605.05941231495251</v>
      </c>
      <c r="E33" s="31">
        <f>_xlfn.STDEV.P(Indata!E$2:E$291)</f>
        <v>22475.198584164584</v>
      </c>
      <c r="F33" s="31">
        <f>_xlfn.STDEV.P(Indata!F$2:F$291)</f>
        <v>0.10437995416290884</v>
      </c>
      <c r="G33" s="31">
        <f>_xlfn.STDEV.P(Indata!G$2:G$291)</f>
        <v>83.715291315266896</v>
      </c>
      <c r="H33" s="31">
        <f>_xlfn.STDEV.P(Indata!H$2:H$291)</f>
        <v>10.064887227968198</v>
      </c>
      <c r="I33" s="31">
        <f>_xlfn.STDEV.P(Indata!I$2:I$291)</f>
        <v>8.382313355169158</v>
      </c>
      <c r="J33" s="31">
        <f>_xlfn.STDEV.P(Indata!J$2:J$291)</f>
        <v>9.0233943319214323</v>
      </c>
      <c r="K33" s="31">
        <f>_xlfn.STDEV.P(Indata!K$2:K$291)</f>
        <v>9.8848197538610041</v>
      </c>
      <c r="L33" s="31">
        <f>_xlfn.STDEV.P(Indata!L$2:L$291)</f>
        <v>2.9683410550819027</v>
      </c>
    </row>
    <row r="34" spans="1:12" ht="16" thickBot="1" x14ac:dyDescent="0.4">
      <c r="A34" s="51" t="s">
        <v>372</v>
      </c>
      <c r="B34" s="31">
        <f>MIN(Indata!B$2:B$291)</f>
        <v>8.68</v>
      </c>
      <c r="C34" s="31">
        <f>MIN(Indata!C$2:C$291)</f>
        <v>2339</v>
      </c>
      <c r="D34" s="31">
        <f>MIN(Indata!D$2:D$291)</f>
        <v>0.2</v>
      </c>
      <c r="E34" s="31">
        <f>MIN(Indata!E$2:E$291)</f>
        <v>118</v>
      </c>
      <c r="F34" s="31">
        <f>MIN(Indata!F$2:F$291)</f>
        <v>0.1614223144306132</v>
      </c>
      <c r="G34" s="31">
        <f>MIN(Indata!G$2:G$291)</f>
        <v>1</v>
      </c>
      <c r="H34" s="31">
        <f>MIN(Indata!H$2:H$291)</f>
        <v>37.5</v>
      </c>
      <c r="I34" s="31">
        <f>MIN(Indata!I$2:I$291)</f>
        <v>15.5</v>
      </c>
      <c r="J34" s="31">
        <f>MIN(Indata!J$2:J$291)</f>
        <v>28</v>
      </c>
      <c r="K34" s="31">
        <f>MIN(Indata!K$2:K$291)</f>
        <v>52.7</v>
      </c>
      <c r="L34" s="31">
        <f>MIN(Indata!L$2:L$291)</f>
        <v>82.9</v>
      </c>
    </row>
    <row r="35" spans="1:12" ht="16" thickBot="1" x14ac:dyDescent="0.4">
      <c r="A35" s="51" t="s">
        <v>373</v>
      </c>
      <c r="B35" s="31">
        <f>MAX(Indata!B$2:B$291)</f>
        <v>19161.650000000001</v>
      </c>
      <c r="C35" s="31">
        <f>MAX(Indata!C$2:C$291)</f>
        <v>988943</v>
      </c>
      <c r="D35" s="31">
        <f>MAX(Indata!D$2:D$291)</f>
        <v>6441.5</v>
      </c>
      <c r="E35" s="31">
        <f>MAX(Indata!E$2:E$291)</f>
        <v>334177</v>
      </c>
      <c r="F35" s="31">
        <f>MAX(Indata!F$2:F$291)</f>
        <v>1.2333177296664717</v>
      </c>
      <c r="G35" s="31">
        <f>MAX(Indata!G$2:G$291)</f>
        <v>290</v>
      </c>
      <c r="H35" s="31">
        <f>MAX(Indata!H$2:H$291)</f>
        <v>85.1</v>
      </c>
      <c r="I35" s="31">
        <f>MAX(Indata!I$2:I$291)</f>
        <v>60.3</v>
      </c>
      <c r="J35" s="31">
        <f>MAX(Indata!J$2:J$291)</f>
        <v>77.599999999999994</v>
      </c>
      <c r="K35" s="31">
        <f>MAX(Indata!K$2:K$291)</f>
        <v>97.9</v>
      </c>
      <c r="L35" s="31">
        <f>MAX(Indata!L$2:L$291)</f>
        <v>100</v>
      </c>
    </row>
    <row r="36" spans="1:12" x14ac:dyDescent="0.35">
      <c r="A36" t="s">
        <v>380</v>
      </c>
      <c r="B36" s="46">
        <f>B4</f>
        <v>7.8032893941718515E-2</v>
      </c>
      <c r="C36" s="46">
        <f t="shared" ref="C36:L36" si="2">C4</f>
        <v>0.12515614205907527</v>
      </c>
      <c r="D36" s="46">
        <f t="shared" si="2"/>
        <v>9.4845945631325076E-2</v>
      </c>
      <c r="E36" s="46">
        <f t="shared" si="2"/>
        <v>0.10066770328260698</v>
      </c>
      <c r="F36" s="46">
        <f t="shared" si="2"/>
        <v>3.1263997456139579E-2</v>
      </c>
      <c r="G36" s="46">
        <f t="shared" si="2"/>
        <v>9.9128544780544794E-2</v>
      </c>
      <c r="H36" s="46">
        <f t="shared" si="2"/>
        <v>8.159825218849151E-2</v>
      </c>
      <c r="I36" s="46">
        <f t="shared" si="2"/>
        <v>0.12370192061959027</v>
      </c>
      <c r="J36" s="46">
        <f t="shared" si="2"/>
        <v>8.3441843587700487E-2</v>
      </c>
      <c r="K36" s="46">
        <f t="shared" si="2"/>
        <v>6.2417938236267408E-2</v>
      </c>
      <c r="L36" s="46">
        <f t="shared" si="2"/>
        <v>0.11974481821654007</v>
      </c>
    </row>
    <row r="37" spans="1:12" x14ac:dyDescent="0.35">
      <c r="A37" t="s">
        <v>381</v>
      </c>
      <c r="B37" s="46">
        <f t="shared" ref="B37:L40" si="3">B5</f>
        <v>5.7913130304543183E-2</v>
      </c>
      <c r="C37" s="46">
        <f t="shared" si="3"/>
        <v>0.17740056581793975</v>
      </c>
      <c r="D37" s="46">
        <f t="shared" si="3"/>
        <v>0.10267931436179065</v>
      </c>
      <c r="E37" s="46">
        <f t="shared" si="3"/>
        <v>0.11732401397903144</v>
      </c>
      <c r="F37" s="46">
        <f t="shared" si="3"/>
        <v>9.9850224663005499E-3</v>
      </c>
      <c r="G37" s="46">
        <f t="shared" si="3"/>
        <v>9.3859211183225155E-2</v>
      </c>
      <c r="H37" s="46">
        <f t="shared" si="3"/>
        <v>6.223997337327343E-2</v>
      </c>
      <c r="I37" s="46">
        <f t="shared" si="3"/>
        <v>0.13779331003494757</v>
      </c>
      <c r="J37" s="46">
        <f t="shared" si="3"/>
        <v>6.5568314195373609E-2</v>
      </c>
      <c r="K37" s="46">
        <f t="shared" si="3"/>
        <v>3.4281910467631883E-2</v>
      </c>
      <c r="L37" s="46">
        <f t="shared" si="3"/>
        <v>0.14095523381594274</v>
      </c>
    </row>
    <row r="38" spans="1:12" x14ac:dyDescent="0.35">
      <c r="A38" t="s">
        <v>382</v>
      </c>
      <c r="B38" s="39">
        <f t="shared" si="3"/>
        <v>37.907110000000003</v>
      </c>
      <c r="C38" s="39">
        <f t="shared" si="3"/>
        <v>31.55602</v>
      </c>
      <c r="D38" s="39">
        <f t="shared" si="3"/>
        <v>33.747390000000003</v>
      </c>
      <c r="E38" s="39">
        <f t="shared" si="3"/>
        <v>33.59084</v>
      </c>
      <c r="F38" s="39">
        <f t="shared" si="3"/>
        <v>28.995349999999998</v>
      </c>
      <c r="G38" s="39">
        <f t="shared" si="3"/>
        <v>45.142809999999997</v>
      </c>
      <c r="H38" s="39">
        <f t="shared" si="3"/>
        <v>63.65936</v>
      </c>
      <c r="I38" s="39">
        <f t="shared" si="3"/>
        <v>3.4391400000000001</v>
      </c>
      <c r="J38" s="39">
        <f t="shared" si="3"/>
        <v>5.8481560000000004</v>
      </c>
      <c r="K38" s="39">
        <f t="shared" si="3"/>
        <v>61.640320000000003</v>
      </c>
      <c r="L38" s="39">
        <f t="shared" si="3"/>
        <v>256.52280000000002</v>
      </c>
    </row>
    <row r="39" spans="1:12" x14ac:dyDescent="0.35">
      <c r="A39" t="s">
        <v>383</v>
      </c>
      <c r="B39" s="39">
        <f>B7</f>
        <v>-1.8339000000000001E-3</v>
      </c>
      <c r="C39" s="39">
        <f t="shared" si="3"/>
        <v>9.3900000000000006E-5</v>
      </c>
      <c r="D39" s="39">
        <f t="shared" si="3"/>
        <v>8.9627999999999999E-3</v>
      </c>
      <c r="E39" s="39">
        <f t="shared" si="3"/>
        <v>2.5609999999999999E-4</v>
      </c>
      <c r="F39" s="39">
        <f t="shared" si="3"/>
        <v>17.125779999999999</v>
      </c>
      <c r="G39" s="39">
        <f t="shared" si="3"/>
        <v>-6.7704399999999998E-2</v>
      </c>
      <c r="H39" s="39">
        <f t="shared" si="3"/>
        <v>-0.46354820000000002</v>
      </c>
      <c r="I39" s="39">
        <f t="shared" si="3"/>
        <v>0.84379219999999999</v>
      </c>
      <c r="J39" s="39">
        <f t="shared" si="3"/>
        <v>0.52873360000000003</v>
      </c>
      <c r="K39" s="39">
        <f t="shared" si="3"/>
        <v>-0.3610469</v>
      </c>
      <c r="L39" s="39">
        <f t="shared" si="3"/>
        <v>-2.3065660000000001</v>
      </c>
    </row>
    <row r="40" spans="1:12" x14ac:dyDescent="0.35">
      <c r="A40" t="s">
        <v>384</v>
      </c>
      <c r="B40" s="46" t="str">
        <f t="shared" si="3"/>
        <v>Negativ</v>
      </c>
      <c r="C40" s="46" t="str">
        <f t="shared" si="3"/>
        <v>Positiv</v>
      </c>
      <c r="D40" s="46" t="str">
        <f t="shared" si="3"/>
        <v>Positiv</v>
      </c>
      <c r="E40" s="46" t="str">
        <f t="shared" si="3"/>
        <v>Positiv</v>
      </c>
      <c r="F40" s="46" t="str">
        <f t="shared" si="3"/>
        <v>Positiv</v>
      </c>
      <c r="G40" s="46" t="str">
        <f t="shared" si="3"/>
        <v>Negativ</v>
      </c>
      <c r="H40" s="46" t="str">
        <f t="shared" si="3"/>
        <v>Negativ</v>
      </c>
      <c r="I40" s="46" t="str">
        <f t="shared" si="3"/>
        <v>Positiv</v>
      </c>
      <c r="J40" s="46" t="str">
        <f t="shared" si="3"/>
        <v>Positiv</v>
      </c>
      <c r="K40" s="46" t="str">
        <f t="shared" si="3"/>
        <v>Negativ</v>
      </c>
      <c r="L40" s="46" t="str">
        <f t="shared" si="3"/>
        <v>Negativ</v>
      </c>
    </row>
  </sheetData>
  <sheetProtection algorithmName="SHA-512" hashValue="/e8QimUE3Fw4fhW+EcFGrv3QlzjoKn8E66joOrbKaf0+Jz6Nw1b9t4YHjZ+Xmhv152q67reu6npq9/A4vbRQFA==" saltValue="mDBISDLG/3SDHIvxZmYcXA==" spinCount="100000" sheet="1" objects="1" scenarios="1"/>
  <pageMargins left="0.7" right="0.7" top="0.75" bottom="0.75" header="0.3" footer="0.3"/>
  <headerFooter>
    <oddFooter>&amp;C_x000D_&amp;1#&amp;"Verdana"&amp;7&amp;K000000 Confidential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6F8F-1A24-4912-A8E9-84E4C79924C7}">
  <sheetPr>
    <tabColor theme="9" tint="0.79998168889431442"/>
  </sheetPr>
  <dimension ref="A1:X292"/>
  <sheetViews>
    <sheetView topLeftCell="N1" zoomScale="70" zoomScaleNormal="70" workbookViewId="0">
      <selection activeCell="M32" sqref="M32"/>
    </sheetView>
  </sheetViews>
  <sheetFormatPr defaultRowHeight="14.5" x14ac:dyDescent="0.35"/>
  <cols>
    <col min="1" max="1" width="15.54296875" style="58" customWidth="1"/>
    <col min="2" max="2" width="18.54296875" style="58" bestFit="1" customWidth="1"/>
    <col min="3" max="3" width="17.453125" style="58" customWidth="1"/>
    <col min="4" max="4" width="23.453125" style="58" customWidth="1"/>
    <col min="5" max="5" width="21.453125" style="58" bestFit="1" customWidth="1"/>
    <col min="6" max="6" width="17.54296875" style="58" bestFit="1" customWidth="1"/>
    <col min="7" max="7" width="31.54296875" style="58" customWidth="1"/>
    <col min="8" max="8" width="21" style="58" bestFit="1" customWidth="1"/>
    <col min="9" max="9" width="15.453125" style="58" bestFit="1" customWidth="1"/>
    <col min="10" max="10" width="33.54296875" customWidth="1"/>
    <col min="11" max="11" width="16.453125" customWidth="1"/>
    <col min="12" max="12" width="19.1796875" customWidth="1"/>
    <col min="13" max="13" width="57" customWidth="1"/>
    <col min="14" max="14" width="42.54296875" customWidth="1"/>
    <col min="15" max="15" width="32" customWidth="1"/>
    <col min="16" max="16" width="57" customWidth="1"/>
    <col min="17" max="17" width="56.81640625" customWidth="1"/>
    <col min="18" max="18" width="20.1796875" customWidth="1"/>
    <col min="19" max="19" width="23.54296875" customWidth="1"/>
    <col min="21" max="22" width="14.54296875" customWidth="1"/>
    <col min="23" max="23" width="19.1796875" customWidth="1"/>
    <col min="24" max="24" width="9.81640625" customWidth="1"/>
  </cols>
  <sheetData>
    <row r="1" spans="1:24" ht="106" thickBot="1" x14ac:dyDescent="0.4">
      <c r="A1" s="53" t="s">
        <v>0</v>
      </c>
      <c r="B1" s="40" t="s">
        <v>1</v>
      </c>
      <c r="C1" s="41" t="s">
        <v>2</v>
      </c>
      <c r="D1" s="41" t="s">
        <v>3</v>
      </c>
      <c r="E1" s="43" t="s">
        <v>4</v>
      </c>
      <c r="F1" s="41" t="s">
        <v>390</v>
      </c>
      <c r="G1" s="42" t="s">
        <v>359</v>
      </c>
      <c r="H1" s="42" t="s">
        <v>360</v>
      </c>
      <c r="I1" s="41" t="s">
        <v>361</v>
      </c>
      <c r="J1" s="41" t="s">
        <v>376</v>
      </c>
      <c r="K1" s="41" t="s">
        <v>363</v>
      </c>
      <c r="L1" s="41" t="s">
        <v>364</v>
      </c>
      <c r="M1" s="54" t="s">
        <v>409</v>
      </c>
      <c r="N1" s="101" t="s">
        <v>391</v>
      </c>
      <c r="O1" s="101" t="s">
        <v>392</v>
      </c>
      <c r="P1" s="101" t="s">
        <v>393</v>
      </c>
      <c r="Q1" s="101" t="s">
        <v>394</v>
      </c>
    </row>
    <row r="2" spans="1:24" ht="16" x14ac:dyDescent="0.35">
      <c r="A2" s="55" t="s">
        <v>178</v>
      </c>
      <c r="B2" s="56">
        <f>IF(_xlfn.XLOOKUP($A2,Indata!$A:$A,Indata!B:B)&lt;&gt;0,(_xlfn.XLOOKUP($A2,Indata!$A:$A,Indata!B:B)*Modellvärden!B$7)+Modellvärden!B$6,"")</f>
        <v>37.325782039000003</v>
      </c>
      <c r="C2" s="56">
        <f>IF(_xlfn.XLOOKUP($A2,Indata!$A:$A,Indata!C:C)&lt;&gt;0,(_xlfn.XLOOKUP($A2,Indata!$A:$A,Indata!C:C)*Modellvärden!C$7)+Modellvärden!C$6,"")</f>
        <v>34.602699399999999</v>
      </c>
      <c r="D2" s="56">
        <f>IF(_xlfn.XLOOKUP($A2,Indata!$A:$A,Indata!D:D)&lt;&gt;0,(_xlfn.XLOOKUP($A2,Indata!$A:$A,Indata!D:D)*Modellvärden!D$7)+Modellvärden!D$6,"")</f>
        <v>34.665180720000002</v>
      </c>
      <c r="E2" s="56">
        <f>IF(_xlfn.XLOOKUP($A2,Indata!$A:$A,Indata!E:E)&lt;&gt;0,(_xlfn.XLOOKUP($A2,Indata!$A:$A,Indata!E:E)*Modellvärden!E$7)+Modellvärden!E$6,"")</f>
        <v>34.522531800000003</v>
      </c>
      <c r="F2" s="56">
        <f>IF(_xlfn.XLOOKUP($A2,Indata!$A:$A,Indata!F:F)&lt;&gt;0,(_xlfn.XLOOKUP($A2,Indata!$A:$A,Indata!F:F)*Modellvärden!F$7)+Modellvärden!F$6,"")</f>
        <v>33.200930659998761</v>
      </c>
      <c r="G2" s="56">
        <f>IF(_xlfn.XLOOKUP($A2,Indata!$A:$A,Indata!G:G)&lt;&gt;0,(_xlfn.XLOOKUP($A2,Indata!$A:$A,Indata!G:G)*Modellvärden!G$7)+Modellvärden!G$6,"")</f>
        <v>43.991835199999997</v>
      </c>
      <c r="H2" s="56">
        <f>IF(_xlfn.XLOOKUP($A2,Indata!$A:$A,Indata!H:H)&lt;&gt;0,(_xlfn.XLOOKUP($A2,Indata!$A:$A,Indata!H:H)*Modellvärden!H$7)+Modellvärden!H$6,"")</f>
        <v>35.336564979999999</v>
      </c>
      <c r="I2" s="56">
        <f>IF(_xlfn.XLOOKUP($A2,Indata!$A:$A,Indata!I:I)&lt;&gt;0,(_xlfn.XLOOKUP($A2,Indata!$A:$A,Indata!I:I)*Modellvärden!I$7)+Modellvärden!I$6,"")</f>
        <v>35.250105940000005</v>
      </c>
      <c r="J2" s="56">
        <f>IF(_xlfn.XLOOKUP($A2,Indata!$A:$A,Indata!J:J)&lt;&gt;0,(_xlfn.XLOOKUP($A2,Indata!$A:$A,Indata!J:J)*Modellvärden!J$7)+Modellvärden!J$6,"")</f>
        <v>32.390582720000005</v>
      </c>
      <c r="K2" s="56">
        <f>IF(_xlfn.XLOOKUP($A2,Indata!$A:$A,Indata!K:K)&lt;&gt;0,(_xlfn.XLOOKUP($A2,Indata!$A:$A,Indata!K:K)*Modellvärden!K$7)+Modellvärden!K$6,"")</f>
        <v>35.031163470000003</v>
      </c>
      <c r="L2" s="56">
        <f>IF(_xlfn.XLOOKUP($A2,Indata!$A:$A,Indata!L:L)&lt;&gt;0,(_xlfn.XLOOKUP($A2,Indata!$A:$A,Indata!L:L)*Modellvärden!L$7)+Modellvärden!L$6,"")</f>
        <v>35.092464000000007</v>
      </c>
      <c r="M2" t="str">
        <f>_xlfn.XLOOKUP(A2,Indata!A:A,Indata!M:M)</f>
        <v>Pendlingskommun nära storstad</v>
      </c>
      <c r="N2" s="57">
        <f>IF(K2="",(B2*Modellvärden!B$11)+(C2*Modellvärden!C$11)+(D2*Modellvärden!D$11)+(E2*Modellvärden!E$11)+(F2*Modellvärden!F$11)+(G2*Modellvärden!G$11), (B2*Modellvärden!B$4)+(C2*Modellvärden!C$4)+(D2*Modellvärden!D$4)+(E2*Modellvärden!E$4)+(F2*Modellvärden!F$4)+(G2*Modellvärden!G$4)+(H2*Modellvärden!H$4)+(I2*Modellvärden!I$4)+(J2*Modellvärden!J$4)+(K2*Modellvärden!K$4)+(L2*Modellvärden!L$4))</f>
        <v>35.740726808685352</v>
      </c>
      <c r="O2" s="57">
        <f>IF(K2="",(B2*Modellvärden!B$12)+(C2*Modellvärden!C$12)+(D2*Modellvärden!D$12)+(E2*Modellvärden!E$12)+(F2*Modellvärden!F$12)+(G2*Modellvärden!G$12),(B2*Modellvärden!B$5)+(C2*Modellvärden!C$5)+(D2*Modellvärden!D$5)+(E2*Modellvärden!E$5)+(F2*Modellvärden!F$5)+(G2*Modellvärden!G$5)+(H2*Modellvärden!H$5)+(I2*Modellvärden!I$5)+(J2*Modellvärden!J$5)
+(K2*Modellvärden!K$5)+(L2*Modellvärden!L$5))</f>
        <v>35.698234535022785</v>
      </c>
      <c r="P2" s="57">
        <f>(_xlfn.XLOOKUP(M2,Regressionsresultat!$B$53:$B$61,Modellvärden!$B$21:$B$29)*Modellvärden!$B$18)</f>
        <v>36.636769999999999</v>
      </c>
      <c r="Q2" s="57">
        <f t="shared" ref="Q2:Q65" si="0">AVERAGE(N2:P2)</f>
        <v>36.02524378123605</v>
      </c>
      <c r="R2" s="57"/>
      <c r="U2" s="57"/>
      <c r="V2" s="57"/>
      <c r="W2" s="57"/>
      <c r="X2" s="57"/>
    </row>
    <row r="3" spans="1:24" ht="16" x14ac:dyDescent="0.35">
      <c r="A3" s="55" t="s">
        <v>205</v>
      </c>
      <c r="B3" s="56">
        <f>IF(_xlfn.XLOOKUP($A3,Indata!$A:$A,Indata!B:B)&lt;&gt;0,(_xlfn.XLOOKUP($A3,Indata!$A:$A,Indata!B:B)*Modellvärden!B$7)+Modellvärden!B$6,"")</f>
        <v>37.041674251000003</v>
      </c>
      <c r="C3" s="56">
        <f>IF(_xlfn.XLOOKUP($A3,Indata!$A:$A,Indata!C:C)&lt;&gt;0,(_xlfn.XLOOKUP($A3,Indata!$A:$A,Indata!C:C)*Modellvärden!C$7)+Modellvärden!C$6,"")</f>
        <v>35.5356898</v>
      </c>
      <c r="D3" s="56">
        <f>IF(_xlfn.XLOOKUP($A3,Indata!$A:$A,Indata!D:D)&lt;&gt;0,(_xlfn.XLOOKUP($A3,Indata!$A:$A,Indata!D:D)*Modellvärden!D$7)+Modellvärden!D$6,"")</f>
        <v>34.552249440000004</v>
      </c>
      <c r="E3" s="56">
        <f>IF(_xlfn.XLOOKUP($A3,Indata!$A:$A,Indata!E:E)&lt;&gt;0,(_xlfn.XLOOKUP($A3,Indata!$A:$A,Indata!E:E)*Modellvärden!E$7)+Modellvärden!E$6,"")</f>
        <v>34.794766099999997</v>
      </c>
      <c r="F3" s="56">
        <f>IF(_xlfn.XLOOKUP($A3,Indata!$A:$A,Indata!F:F)&lt;&gt;0,(_xlfn.XLOOKUP($A3,Indata!$A:$A,Indata!F:F)*Modellvärden!F$7)+Modellvärden!F$6,"")</f>
        <v>34.97003502002417</v>
      </c>
      <c r="G3" s="56">
        <f>IF(_xlfn.XLOOKUP($A3,Indata!$A:$A,Indata!G:G)&lt;&gt;0,(_xlfn.XLOOKUP($A3,Indata!$A:$A,Indata!G:G)*Modellvärden!G$7)+Modellvärden!G$6,"")</f>
        <v>41.419067999999996</v>
      </c>
      <c r="H3" s="56">
        <f>IF(_xlfn.XLOOKUP($A3,Indata!$A:$A,Indata!H:H)&lt;&gt;0,(_xlfn.XLOOKUP($A3,Indata!$A:$A,Indata!H:H)*Modellvärden!H$7)+Modellvärden!H$6,"")</f>
        <v>32.926114339999998</v>
      </c>
      <c r="I3" s="56">
        <f>IF(_xlfn.XLOOKUP($A3,Indata!$A:$A,Indata!I:I)&lt;&gt;0,(_xlfn.XLOOKUP($A3,Indata!$A:$A,Indata!I:I)*Modellvärden!I$7)+Modellvärden!I$6,"")</f>
        <v>46.219404540000006</v>
      </c>
      <c r="J3" s="56">
        <f>IF(_xlfn.XLOOKUP($A3,Indata!$A:$A,Indata!J:J)&lt;&gt;0,(_xlfn.XLOOKUP($A3,Indata!$A:$A,Indata!J:J)*Modellvärden!J$7)+Modellvärden!J$6,"")</f>
        <v>37.149185120000006</v>
      </c>
      <c r="K3" s="56">
        <f>IF(_xlfn.XLOOKUP($A3,Indata!$A:$A,Indata!K:K)&lt;&gt;0,(_xlfn.XLOOKUP($A3,Indata!$A:$A,Indata!K:K)*Modellvärden!K$7)+Modellvärden!K$6,"")</f>
        <v>32.251102340000003</v>
      </c>
      <c r="L3" s="56">
        <f>IF(_xlfn.XLOOKUP($A3,Indata!$A:$A,Indata!L:L)&lt;&gt;0,(_xlfn.XLOOKUP($A3,Indata!$A:$A,Indata!L:L)*Modellvärden!L$7)+Modellvärden!L$6,"")</f>
        <v>29.556705599999987</v>
      </c>
      <c r="M3" t="str">
        <f>_xlfn.XLOOKUP(A3,Indata!A:A,Indata!M:M)</f>
        <v>Pendlingskommun nära storstad</v>
      </c>
      <c r="N3" s="57">
        <f>IF(K3="",(B3*Modellvärden!B$11)+(C3*Modellvärden!C$11)+(D3*Modellvärden!D$11)+(E3*Modellvärden!E$11)+(F3*Modellvärden!F$11)+(G3*Modellvärden!G$11), (B3*Modellvärden!B$4)+(C3*Modellvärden!C$4)+(D3*Modellvärden!D$4)+(E3*Modellvärden!E$4)+(F3*Modellvärden!F$4)+(G3*Modellvärden!G$4)+(H3*Modellvärden!H$4)+(I3*Modellvärden!I$4)+(J3*Modellvärden!J$4)+(K3*Modellvärden!K$4)+(L3*Modellvärden!L$4))</f>
        <v>36.373192503559565</v>
      </c>
      <c r="O3" s="57">
        <f>IF(K3="",(B3*Modellvärden!B$12)+(C3*Modellvärden!C$12)+(D3*Modellvärden!D$12)+(E3*Modellvärden!E$12)+(F3*Modellvärden!F$12)+(G3*Modellvärden!G$12),(B3*Modellvärden!B$5)+(C3*Modellvärden!C$5)+(D3*Modellvärden!D$5)+(E3*Modellvärden!E$5)+(F3*Modellvärden!F$5)+(G3*Modellvärden!G$5)+(H3*Modellvärden!H$5)+(I3*Modellvärden!I$5)+(J3*Modellvärden!J$5)
+(K3*Modellvärden!K$5)+(L3*Modellvärden!L$5))</f>
        <v>36.441707739911706</v>
      </c>
      <c r="P3" s="57">
        <f>(_xlfn.XLOOKUP(M3,Regressionsresultat!$B$53:$B$61,Modellvärden!$B$21:$B$29)*Modellvärden!$B$18)</f>
        <v>36.636769999999999</v>
      </c>
      <c r="Q3" s="57">
        <f t="shared" si="0"/>
        <v>36.483890081157092</v>
      </c>
      <c r="R3" s="57"/>
      <c r="U3" s="57"/>
      <c r="V3" s="57"/>
      <c r="W3" s="57"/>
      <c r="X3" s="57"/>
    </row>
    <row r="4" spans="1:24" ht="16" x14ac:dyDescent="0.35">
      <c r="A4" s="55" t="s">
        <v>98</v>
      </c>
      <c r="B4" s="56">
        <f>IF(_xlfn.XLOOKUP($A4,Indata!$A:$A,Indata!B:B)&lt;&gt;0,(_xlfn.XLOOKUP($A4,Indata!$A:$A,Indata!B:B)*Modellvärden!B$7)+Modellvärden!B$6,"")</f>
        <v>36.121294858000006</v>
      </c>
      <c r="C4" s="56">
        <f>IF(_xlfn.XLOOKUP($A4,Indata!$A:$A,Indata!C:C)&lt;&gt;0,(_xlfn.XLOOKUP($A4,Indata!$A:$A,Indata!C:C)*Modellvärden!C$7)+Modellvärden!C$6,"")</f>
        <v>33.437775999999999</v>
      </c>
      <c r="D4" s="56">
        <f>IF(_xlfn.XLOOKUP($A4,Indata!$A:$A,Indata!D:D)&lt;&gt;0,(_xlfn.XLOOKUP($A4,Indata!$A:$A,Indata!D:D)*Modellvärden!D$7)+Modellvärden!D$6,"")</f>
        <v>33.93202368</v>
      </c>
      <c r="E4" s="56">
        <f>IF(_xlfn.XLOOKUP($A4,Indata!$A:$A,Indata!E:E)&lt;&gt;0,(_xlfn.XLOOKUP($A4,Indata!$A:$A,Indata!E:E)*Modellvärden!E$7)+Modellvärden!E$6,"")</f>
        <v>34.2766758</v>
      </c>
      <c r="F4" s="56">
        <f>IF(_xlfn.XLOOKUP($A4,Indata!$A:$A,Indata!F:F)&lt;&gt;0,(_xlfn.XLOOKUP($A4,Indata!$A:$A,Indata!F:F)*Modellvärden!F$7)+Modellvärden!F$6,"")</f>
        <v>34.62080984696648</v>
      </c>
      <c r="G4" s="56">
        <f>IF(_xlfn.XLOOKUP($A4,Indata!$A:$A,Indata!G:G)&lt;&gt;0,(_xlfn.XLOOKUP($A4,Indata!$A:$A,Indata!G:G)*Modellvärden!G$7)+Modellvärden!G$6,"")</f>
        <v>43.517904399999999</v>
      </c>
      <c r="H4" s="56">
        <f>IF(_xlfn.XLOOKUP($A4,Indata!$A:$A,Indata!H:H)&lt;&gt;0,(_xlfn.XLOOKUP($A4,Indata!$A:$A,Indata!H:H)*Modellvärden!H$7)+Modellvärden!H$6,"")</f>
        <v>38.72046684</v>
      </c>
      <c r="I4" s="56">
        <f>IF(_xlfn.XLOOKUP($A4,Indata!$A:$A,Indata!I:I)&lt;&gt;0,(_xlfn.XLOOKUP($A4,Indata!$A:$A,Indata!I:I)*Modellvärden!I$7)+Modellvärden!I$6,"")</f>
        <v>43.01299418</v>
      </c>
      <c r="J4" s="56">
        <f>IF(_xlfn.XLOOKUP($A4,Indata!$A:$A,Indata!J:J)&lt;&gt;0,(_xlfn.XLOOKUP($A4,Indata!$A:$A,Indata!J:J)*Modellvärden!J$7)+Modellvärden!J$6,"")</f>
        <v>36.356084720000005</v>
      </c>
      <c r="K4" s="56">
        <f>IF(_xlfn.XLOOKUP($A4,Indata!$A:$A,Indata!K:K)&lt;&gt;0,(_xlfn.XLOOKUP($A4,Indata!$A:$A,Indata!K:K)*Modellvärden!K$7)+Modellvärden!K$6,"")</f>
        <v>38.82215592</v>
      </c>
      <c r="L4" s="56">
        <f>IF(_xlfn.XLOOKUP($A4,Indata!$A:$A,Indata!L:L)&lt;&gt;0,(_xlfn.XLOOKUP($A4,Indata!$A:$A,Indata!L:L)*Modellvärden!L$7)+Modellvärden!L$6,"")</f>
        <v>42.012162000000018</v>
      </c>
      <c r="M4" t="str">
        <f>_xlfn.XLOOKUP(A4,Indata!A:A,Indata!M:M)</f>
        <v>Pendlingskommun nära större stad</v>
      </c>
      <c r="N4" s="57">
        <f>IF(K4="",(B4*Modellvärden!B$11)+(C4*Modellvärden!C$11)+(D4*Modellvärden!D$11)+(E4*Modellvärden!E$11)+(F4*Modellvärden!F$11)+(G4*Modellvärden!G$11), (B4*Modellvärden!B$4)+(C4*Modellvärden!C$4)+(D4*Modellvärden!D$4)+(E4*Modellvärden!E$4)+(F4*Modellvärden!F$4)+(G4*Modellvärden!G$4)+(H4*Modellvärden!H$4)+(I4*Modellvärden!I$4)+(J4*Modellvärden!J$4)+(K4*Modellvärden!K$4)+(L4*Modellvärden!L$4))</f>
        <v>38.036581538392205</v>
      </c>
      <c r="O4" s="57">
        <f>IF(K4="",(B4*Modellvärden!B$12)+(C4*Modellvärden!C$12)+(D4*Modellvärden!D$12)+(E4*Modellvärden!E$12)+(F4*Modellvärden!F$12)+(G4*Modellvärden!G$12),(B4*Modellvärden!B$5)+(C4*Modellvärden!C$5)+(D4*Modellvärden!D$5)+(E4*Modellvärden!E$5)+(F4*Modellvärden!F$5)+(G4*Modellvärden!G$5)+(H4*Modellvärden!H$5)+(I4*Modellvärden!I$5)+(J4*Modellvärden!J$5)
+(K4*Modellvärden!K$5)+(L4*Modellvärden!L$5))</f>
        <v>37.933020143278746</v>
      </c>
      <c r="P4" s="57">
        <f>(_xlfn.XLOOKUP(M4,Regressionsresultat!$B$53:$B$61,Modellvärden!$B$21:$B$29)*Modellvärden!$B$18)</f>
        <v>32.423676999999998</v>
      </c>
      <c r="Q4" s="57">
        <f t="shared" si="0"/>
        <v>36.131092893890319</v>
      </c>
      <c r="R4" s="57"/>
      <c r="U4" s="57"/>
      <c r="V4" s="57"/>
      <c r="W4" s="57"/>
      <c r="X4" s="57"/>
    </row>
    <row r="5" spans="1:24" ht="16" x14ac:dyDescent="0.35">
      <c r="A5" s="55" t="s">
        <v>79</v>
      </c>
      <c r="B5" s="56">
        <f>IF(_xlfn.XLOOKUP($A5,Indata!$A:$A,Indata!B:B)&lt;&gt;0,(_xlfn.XLOOKUP($A5,Indata!$A:$A,Indata!B:B)*Modellvärden!B$7)+Modellvärden!B$6,"")</f>
        <v>36.957754987000001</v>
      </c>
      <c r="C5" s="56">
        <f>IF(_xlfn.XLOOKUP($A5,Indata!$A:$A,Indata!C:C)&lt;&gt;0,(_xlfn.XLOOKUP($A5,Indata!$A:$A,Indata!C:C)*Modellvärden!C$7)+Modellvärden!C$6,"")</f>
        <v>32.199422800000001</v>
      </c>
      <c r="D5" s="56">
        <f>IF(_xlfn.XLOOKUP($A5,Indata!$A:$A,Indata!D:D)&lt;&gt;0,(_xlfn.XLOOKUP($A5,Indata!$A:$A,Indata!D:D)*Modellvärden!D$7)+Modellvärden!D$6,"")</f>
        <v>33.865698960000003</v>
      </c>
      <c r="E5" s="56">
        <f>IF(_xlfn.XLOOKUP($A5,Indata!$A:$A,Indata!E:E)&lt;&gt;0,(_xlfn.XLOOKUP($A5,Indata!$A:$A,Indata!E:E)*Modellvärden!E$7)+Modellvärden!E$6,"")</f>
        <v>33.816464099999997</v>
      </c>
      <c r="F5" s="56">
        <f>IF(_xlfn.XLOOKUP($A5,Indata!$A:$A,Indata!F:F)&lt;&gt;0,(_xlfn.XLOOKUP($A5,Indata!$A:$A,Indata!F:F)*Modellvärden!F$7)+Modellvärden!F$6,"")</f>
        <v>34.288179721570927</v>
      </c>
      <c r="G5" s="56">
        <f>IF(_xlfn.XLOOKUP($A5,Indata!$A:$A,Indata!G:G)&lt;&gt;0,(_xlfn.XLOOKUP($A5,Indata!$A:$A,Indata!G:G)*Modellvärden!G$7)+Modellvärden!G$6,"")</f>
        <v>30.586363999999996</v>
      </c>
      <c r="H5" s="56">
        <f>IF(_xlfn.XLOOKUP($A5,Indata!$A:$A,Indata!H:H)&lt;&gt;0,(_xlfn.XLOOKUP($A5,Indata!$A:$A,Indata!H:H)*Modellvärden!H$7)+Modellvärden!H$6,"")</f>
        <v>38.766821659999998</v>
      </c>
      <c r="I5" s="56">
        <f>IF(_xlfn.XLOOKUP($A5,Indata!$A:$A,Indata!I:I)&lt;&gt;0,(_xlfn.XLOOKUP($A5,Indata!$A:$A,Indata!I:I)*Modellvärden!I$7)+Modellvärden!I$6,"")</f>
        <v>36.262656579999998</v>
      </c>
      <c r="J5" s="56">
        <f>IF(_xlfn.XLOOKUP($A5,Indata!$A:$A,Indata!J:J)&lt;&gt;0,(_xlfn.XLOOKUP($A5,Indata!$A:$A,Indata!J:J)*Modellvärden!J$7)+Modellvärden!J$6,"")</f>
        <v>38.418145760000009</v>
      </c>
      <c r="K5" s="56">
        <f>IF(_xlfn.XLOOKUP($A5,Indata!$A:$A,Indata!K:K)&lt;&gt;0,(_xlfn.XLOOKUP($A5,Indata!$A:$A,Indata!K:K)*Modellvärden!K$7)+Modellvärden!K$6,"")</f>
        <v>38.425004330000007</v>
      </c>
      <c r="L5" s="56">
        <f>IF(_xlfn.XLOOKUP($A5,Indata!$A:$A,Indata!L:L)&lt;&gt;0,(_xlfn.XLOOKUP($A5,Indata!$A:$A,Indata!L:L)*Modellvärden!L$7)+Modellvärden!L$6,"")</f>
        <v>32.785898000000003</v>
      </c>
      <c r="M5" t="str">
        <f>_xlfn.XLOOKUP(A5,Indata!A:A,Indata!M:M)</f>
        <v>Pendlingskommun nära större stad</v>
      </c>
      <c r="N5" s="57">
        <f>IF(K5="",(B5*Modellvärden!B$11)+(C5*Modellvärden!C$11)+(D5*Modellvärden!D$11)+(E5*Modellvärden!E$11)+(F5*Modellvärden!F$11)+(G5*Modellvärden!G$11), (B5*Modellvärden!B$4)+(C5*Modellvärden!C$4)+(D5*Modellvärden!D$4)+(E5*Modellvärden!E$4)+(F5*Modellvärden!F$4)+(G5*Modellvärden!G$4)+(H5*Modellvärden!H$4)+(I5*Modellvärden!I$4)+(J5*Modellvärden!J$4)+(K5*Modellvärden!K$4)+(L5*Modellvärden!L$4))</f>
        <v>34.813190451436476</v>
      </c>
      <c r="O5" s="57">
        <f>IF(K5="",(B5*Modellvärden!B$12)+(C5*Modellvärden!C$12)+(D5*Modellvärden!D$12)+(E5*Modellvärden!E$12)+(F5*Modellvärden!F$12)+(G5*Modellvärden!G$12),(B5*Modellvärden!B$5)+(C5*Modellvärden!C$5)+(D5*Modellvärden!D$5)+(E5*Modellvärden!E$5)+(F5*Modellvärden!F$5)+(G5*Modellvärden!G$5)+(H5*Modellvärden!H$5)+(I5*Modellvärden!I$5)+(J5*Modellvärden!J$5)
+(K5*Modellvärden!K$5)+(L5*Modellvärden!L$5))</f>
        <v>34.377742360607463</v>
      </c>
      <c r="P5" s="57">
        <f>(_xlfn.XLOOKUP(M5,Regressionsresultat!$B$53:$B$61,Modellvärden!$B$21:$B$29)*Modellvärden!$B$18)</f>
        <v>32.423676999999998</v>
      </c>
      <c r="Q5" s="57">
        <f t="shared" si="0"/>
        <v>33.871536604014644</v>
      </c>
      <c r="R5" s="57"/>
    </row>
    <row r="6" spans="1:24" ht="16" x14ac:dyDescent="0.35">
      <c r="A6" s="55" t="s">
        <v>256</v>
      </c>
      <c r="B6" s="56">
        <f>IF(_xlfn.XLOOKUP($A6,Indata!$A:$A,Indata!B:B)&lt;&gt;0,(_xlfn.XLOOKUP($A6,Indata!$A:$A,Indata!B:B)*Modellvärden!B$7)+Modellvärden!B$6,"")</f>
        <v>37.310725720000001</v>
      </c>
      <c r="C6" s="56">
        <f>IF(_xlfn.XLOOKUP($A6,Indata!$A:$A,Indata!C:C)&lt;&gt;0,(_xlfn.XLOOKUP($A6,Indata!$A:$A,Indata!C:C)*Modellvärden!C$7)+Modellvärden!C$6,"")</f>
        <v>32.870807800000001</v>
      </c>
      <c r="D6" s="56">
        <f>IF(_xlfn.XLOOKUP($A6,Indata!$A:$A,Indata!D:D)&lt;&gt;0,(_xlfn.XLOOKUP($A6,Indata!$A:$A,Indata!D:D)*Modellvärden!D$7)+Modellvärden!D$6,"")</f>
        <v>34.133686680000004</v>
      </c>
      <c r="E6" s="56">
        <f>IF(_xlfn.XLOOKUP($A6,Indata!$A:$A,Indata!E:E)&lt;&gt;0,(_xlfn.XLOOKUP($A6,Indata!$A:$A,Indata!E:E)*Modellvärden!E$7)+Modellvärden!E$6,"")</f>
        <v>33.986514499999998</v>
      </c>
      <c r="F6" s="56">
        <f>IF(_xlfn.XLOOKUP($A6,Indata!$A:$A,Indata!F:F)&lt;&gt;0,(_xlfn.XLOOKUP($A6,Indata!$A:$A,Indata!F:F)*Modellvärden!F$7)+Modellvärden!F$6,"")</f>
        <v>34.510184360576581</v>
      </c>
      <c r="G6" s="56">
        <f>IF(_xlfn.XLOOKUP($A6,Indata!$A:$A,Indata!G:G)&lt;&gt;0,(_xlfn.XLOOKUP($A6,Indata!$A:$A,Indata!G:G)*Modellvärden!G$7)+Modellvärden!G$6,"")</f>
        <v>37.085986399999996</v>
      </c>
      <c r="H6" s="56">
        <f>IF(_xlfn.XLOOKUP($A6,Indata!$A:$A,Indata!H:H)&lt;&gt;0,(_xlfn.XLOOKUP($A6,Indata!$A:$A,Indata!H:H)*Modellvärden!H$7)+Modellvärden!H$6,"")</f>
        <v>39.137660220000001</v>
      </c>
      <c r="I6" s="56">
        <f>IF(_xlfn.XLOOKUP($A6,Indata!$A:$A,Indata!I:I)&lt;&gt;0,(_xlfn.XLOOKUP($A6,Indata!$A:$A,Indata!I:I)*Modellvärden!I$7)+Modellvärden!I$6,"")</f>
        <v>28.246630679999996</v>
      </c>
      <c r="J6" s="56">
        <f>IF(_xlfn.XLOOKUP($A6,Indata!$A:$A,Indata!J:J)&lt;&gt;0,(_xlfn.XLOOKUP($A6,Indata!$A:$A,Indata!J:J)*Modellvärden!J$7)+Modellvärden!J$6,"")</f>
        <v>26.944626639999999</v>
      </c>
      <c r="K6" s="56">
        <f>IF(_xlfn.XLOOKUP($A6,Indata!$A:$A,Indata!K:K)&lt;&gt;0,(_xlfn.XLOOKUP($A6,Indata!$A:$A,Indata!K:K)*Modellvärden!K$7)+Modellvärden!K$6,"")</f>
        <v>40.591285730000003</v>
      </c>
      <c r="L6" s="56">
        <f>IF(_xlfn.XLOOKUP($A6,Indata!$A:$A,Indata!L:L)&lt;&gt;0,(_xlfn.XLOOKUP($A6,Indata!$A:$A,Indata!L:L)*Modellvärden!L$7)+Modellvärden!L$6,"")</f>
        <v>36.01509040000002</v>
      </c>
      <c r="M6" t="str">
        <f>_xlfn.XLOOKUP(A6,Indata!A:A,Indata!M:M)</f>
        <v>Pendlingskommun nära mindre tätort</v>
      </c>
      <c r="N6" s="57">
        <f>IF(K6="",(B6*Modellvärden!B$11)+(C6*Modellvärden!C$11)+(D6*Modellvärden!D$11)+(E6*Modellvärden!E$11)+(F6*Modellvärden!F$11)+(G6*Modellvärden!G$11), (B6*Modellvärden!B$4)+(C6*Modellvärden!C$4)+(D6*Modellvärden!D$4)+(E6*Modellvärden!E$4)+(F6*Modellvärden!F$4)+(G6*Modellvärden!G$4)+(H6*Modellvärden!H$4)+(I6*Modellvärden!I$4)+(J6*Modellvärden!J$4)+(K6*Modellvärden!K$4)+(L6*Modellvärden!L$4))</f>
        <v>34.221720996694948</v>
      </c>
      <c r="O6" s="57">
        <f>IF(K6="",(B6*Modellvärden!B$12)+(C6*Modellvärden!C$12)+(D6*Modellvärden!D$12)+(E6*Modellvärden!E$12)+(F6*Modellvärden!F$12)+(G6*Modellvärden!G$12),(B6*Modellvärden!B$5)+(C6*Modellvärden!C$5)+(D6*Modellvärden!D$5)+(E6*Modellvärden!E$5)+(F6*Modellvärden!F$5)+(G6*Modellvärden!G$5)+(H6*Modellvärden!H$5)+(I6*Modellvärden!I$5)+(J6*Modellvärden!J$5)
+(K6*Modellvärden!K$5)+(L6*Modellvärden!L$5))</f>
        <v>33.872684791365387</v>
      </c>
      <c r="P6" s="57">
        <f>(_xlfn.XLOOKUP(M6,Regressionsresultat!$B$53:$B$61,Modellvärden!$B$21:$B$29)*Modellvärden!$B$18)</f>
        <v>35.411339999999996</v>
      </c>
      <c r="Q6" s="57">
        <f t="shared" si="0"/>
        <v>34.501915262686772</v>
      </c>
      <c r="R6" s="57"/>
    </row>
    <row r="7" spans="1:24" ht="16" x14ac:dyDescent="0.35">
      <c r="A7" s="55" t="s">
        <v>319</v>
      </c>
      <c r="B7" s="56">
        <f>IF(_xlfn.XLOOKUP($A7,Indata!$A:$A,Indata!B:B)&lt;&gt;0,(_xlfn.XLOOKUP($A7,Indata!$A:$A,Indata!B:B)*Modellvärden!B$7)+Modellvärden!B$6,"")</f>
        <v>14.879781328000004</v>
      </c>
      <c r="C7" s="56">
        <f>IF(_xlfn.XLOOKUP($A7,Indata!$A:$A,Indata!C:C)&lt;&gt;0,(_xlfn.XLOOKUP($A7,Indata!$A:$A,Indata!C:C)*Modellvärden!C$7)+Modellvärden!C$6,"")</f>
        <v>31.801005100000001</v>
      </c>
      <c r="D7" s="56">
        <f>IF(_xlfn.XLOOKUP($A7,Indata!$A:$A,Indata!D:D)&lt;&gt;0,(_xlfn.XLOOKUP($A7,Indata!$A:$A,Indata!D:D)*Modellvärden!D$7)+Modellvärden!D$6,"")</f>
        <v>33.749182560000001</v>
      </c>
      <c r="E7" s="56">
        <f>IF(_xlfn.XLOOKUP($A7,Indata!$A:$A,Indata!E:E)&lt;&gt;0,(_xlfn.XLOOKUP($A7,Indata!$A:$A,Indata!E:E)*Modellvärden!E$7)+Modellvärden!E$6,"")</f>
        <v>33.645389299999998</v>
      </c>
      <c r="F7" s="56">
        <f>IF(_xlfn.XLOOKUP($A7,Indata!$A:$A,Indata!F:F)&lt;&gt;0,(_xlfn.XLOOKUP($A7,Indata!$A:$A,Indata!F:F)*Modellvärden!F$7)+Modellvärden!F$6,"")</f>
        <v>36.848679186351703</v>
      </c>
      <c r="G7" s="56">
        <f>IF(_xlfn.XLOOKUP($A7,Indata!$A:$A,Indata!G:G)&lt;&gt;0,(_xlfn.XLOOKUP($A7,Indata!$A:$A,Indata!G:G)*Modellvärden!G$7)+Modellvärden!G$6,"")</f>
        <v>32.482087199999995</v>
      </c>
      <c r="H7" s="56">
        <f>IF(_xlfn.XLOOKUP($A7,Indata!$A:$A,Indata!H:H)&lt;&gt;0,(_xlfn.XLOOKUP($A7,Indata!$A:$A,Indata!H:H)*Modellvärden!H$7)+Modellvärden!H$6,"")</f>
        <v>24.999440119999996</v>
      </c>
      <c r="I7" s="56">
        <f>IF(_xlfn.XLOOKUP($A7,Indata!$A:$A,Indata!I:I)&lt;&gt;0,(_xlfn.XLOOKUP($A7,Indata!$A:$A,Indata!I:I)*Modellvärden!I$7)+Modellvärden!I$6,"")</f>
        <v>29.681077420000001</v>
      </c>
      <c r="J7" s="56">
        <f>IF(_xlfn.XLOOKUP($A7,Indata!$A:$A,Indata!J:J)&lt;&gt;0,(_xlfn.XLOOKUP($A7,Indata!$A:$A,Indata!J:J)*Modellvärden!J$7)+Modellvärden!J$6,"")</f>
        <v>25.411299200000002</v>
      </c>
      <c r="K7" s="56">
        <f>IF(_xlfn.XLOOKUP($A7,Indata!$A:$A,Indata!K:K)&lt;&gt;0,(_xlfn.XLOOKUP($A7,Indata!$A:$A,Indata!K:K)*Modellvärden!K$7)+Modellvärden!K$6,"")</f>
        <v>26.835398840000003</v>
      </c>
      <c r="L7" s="56">
        <f>IF(_xlfn.XLOOKUP($A7,Indata!$A:$A,Indata!L:L)&lt;&gt;0,(_xlfn.XLOOKUP($A7,Indata!$A:$A,Indata!L:L)*Modellvärden!L$7)+Modellvärden!L$6,"")</f>
        <v>27.711452799999989</v>
      </c>
      <c r="M7" t="str">
        <f>_xlfn.XLOOKUP(A7,Indata!A:A,Indata!M:M)</f>
        <v>Landsbygdskommun med besöksnäring</v>
      </c>
      <c r="N7" s="57">
        <f>IF(K7="",(B7*Modellvärden!B$11)+(C7*Modellvärden!C$11)+(D7*Modellvärden!D$11)+(E7*Modellvärden!E$11)+(F7*Modellvärden!F$11)+(G7*Modellvärden!G$11), (B7*Modellvärden!B$4)+(C7*Modellvärden!C$4)+(D7*Modellvärden!D$4)+(E7*Modellvärden!E$4)+(F7*Modellvärden!F$4)+(G7*Modellvärden!G$4)+(H7*Modellvärden!H$4)+(I7*Modellvärden!I$4)+(J7*Modellvärden!J$4)+(K7*Modellvärden!K$4)+(L7*Modellvärden!L$4))</f>
        <v>28.926315460138568</v>
      </c>
      <c r="O7" s="57">
        <f>IF(K7="",(B7*Modellvärden!B$12)+(C7*Modellvärden!C$12)+(D7*Modellvärden!D$12)+(E7*Modellvärden!E$12)+(F7*Modellvärden!F$12)+(G7*Modellvärden!G$12),(B7*Modellvärden!B$5)+(C7*Modellvärden!C$5)+(D7*Modellvärden!D$5)+(E7*Modellvärden!E$5)+(F7*Modellvärden!F$5)+(G7*Modellvärden!G$5)+(H7*Modellvärden!H$5)+(I7*Modellvärden!I$5)+(J7*Modellvärden!J$5)
+(K7*Modellvärden!K$5)+(L7*Modellvärden!L$5))</f>
        <v>29.470721524850241</v>
      </c>
      <c r="P7" s="57">
        <f>(_xlfn.XLOOKUP(M7,Regressionsresultat!$B$53:$B$61,Modellvärden!$B$21:$B$29)*Modellvärden!$B$18)</f>
        <v>33.92051</v>
      </c>
      <c r="Q7" s="57">
        <f t="shared" si="0"/>
        <v>30.772515661662936</v>
      </c>
      <c r="R7" s="57"/>
    </row>
    <row r="8" spans="1:24" ht="16" x14ac:dyDescent="0.35">
      <c r="A8" s="55" t="s">
        <v>317</v>
      </c>
      <c r="B8" s="56">
        <f>IF(_xlfn.XLOOKUP($A8,Indata!$A:$A,Indata!B:B)&lt;&gt;0,(_xlfn.XLOOKUP($A8,Indata!$A:$A,Indata!B:B)*Modellvärden!B$7)+Modellvärden!B$6,"")</f>
        <v>27.535543567000001</v>
      </c>
      <c r="C8" s="56">
        <f>IF(_xlfn.XLOOKUP($A8,Indata!$A:$A,Indata!C:C)&lt;&gt;0,(_xlfn.XLOOKUP($A8,Indata!$A:$A,Indata!C:C)*Modellvärden!C$7)+Modellvärden!C$6,"")</f>
        <v>32.130030699999999</v>
      </c>
      <c r="D8" s="56">
        <f>IF(_xlfn.XLOOKUP($A8,Indata!$A:$A,Indata!D:D)&lt;&gt;0,(_xlfn.XLOOKUP($A8,Indata!$A:$A,Indata!D:D)*Modellvärden!D$7)+Modellvärden!D$6,"")</f>
        <v>33.757249080000001</v>
      </c>
      <c r="E8" s="56">
        <f>IF(_xlfn.XLOOKUP($A8,Indata!$A:$A,Indata!E:E)&lt;&gt;0,(_xlfn.XLOOKUP($A8,Indata!$A:$A,Indata!E:E)*Modellvärden!E$7)+Modellvärden!E$6,"")</f>
        <v>33.674328600000003</v>
      </c>
      <c r="F8" s="56">
        <f>IF(_xlfn.XLOOKUP($A8,Indata!$A:$A,Indata!F:F)&lt;&gt;0,(_xlfn.XLOOKUP($A8,Indata!$A:$A,Indata!F:F)*Modellvärden!F$7)+Modellvärden!F$6,"")</f>
        <v>36.278920973654067</v>
      </c>
      <c r="G8" s="56">
        <f>IF(_xlfn.XLOOKUP($A8,Indata!$A:$A,Indata!G:G)&lt;&gt;0,(_xlfn.XLOOKUP($A8,Indata!$A:$A,Indata!G:G)*Modellvärden!G$7)+Modellvärden!G$6,"")</f>
        <v>38.3046656</v>
      </c>
      <c r="H8" s="56">
        <f>IF(_xlfn.XLOOKUP($A8,Indata!$A:$A,Indata!H:H)&lt;&gt;0,(_xlfn.XLOOKUP($A8,Indata!$A:$A,Indata!H:H)*Modellvärden!H$7)+Modellvärden!H$6,"")</f>
        <v>32.787049879999998</v>
      </c>
      <c r="I8" s="56">
        <f>IF(_xlfn.XLOOKUP($A8,Indata!$A:$A,Indata!I:I)&lt;&gt;0,(_xlfn.XLOOKUP($A8,Indata!$A:$A,Indata!I:I)*Modellvärden!I$7)+Modellvärden!I$6,"")</f>
        <v>30.693628059999995</v>
      </c>
      <c r="J8" s="56">
        <f>IF(_xlfn.XLOOKUP($A8,Indata!$A:$A,Indata!J:J)&lt;&gt;0,(_xlfn.XLOOKUP($A8,Indata!$A:$A,Indata!J:J)*Modellvärden!J$7)+Modellvärden!J$6,"")</f>
        <v>40.110093280000001</v>
      </c>
      <c r="K8" s="56">
        <f>IF(_xlfn.XLOOKUP($A8,Indata!$A:$A,Indata!K:K)&lt;&gt;0,(_xlfn.XLOOKUP($A8,Indata!$A:$A,Indata!K:K)*Modellvärden!K$7)+Modellvärden!K$6,"")</f>
        <v>29.254413069999998</v>
      </c>
      <c r="L8" s="56">
        <f>IF(_xlfn.XLOOKUP($A8,Indata!$A:$A,Indata!L:L)&lt;&gt;0,(_xlfn.XLOOKUP($A8,Indata!$A:$A,Indata!L:L)*Modellvärden!L$7)+Modellvärden!L$6,"")</f>
        <v>28.864735800000005</v>
      </c>
      <c r="M8" t="str">
        <f>_xlfn.XLOOKUP(A8,Indata!A:A,Indata!M:M)</f>
        <v>Landsbygdskommun</v>
      </c>
      <c r="N8" s="57">
        <f>IF(K8="",(B8*Modellvärden!B$11)+(C8*Modellvärden!C$11)+(D8*Modellvärden!D$11)+(E8*Modellvärden!E$11)+(F8*Modellvärden!F$11)+(G8*Modellvärden!G$11), (B8*Modellvärden!B$4)+(C8*Modellvärden!C$4)+(D8*Modellvärden!D$4)+(E8*Modellvärden!E$4)+(F8*Modellvärden!F$4)+(G8*Modellvärden!G$4)+(H8*Modellvärden!H$4)+(I8*Modellvärden!I$4)+(J8*Modellvärden!J$4)+(K8*Modellvärden!K$4)+(L8*Modellvärden!L$4))</f>
        <v>32.79440374592776</v>
      </c>
      <c r="O8" s="57">
        <f>IF(K8="",(B8*Modellvärden!B$12)+(C8*Modellvärden!C$12)+(D8*Modellvärden!D$12)+(E8*Modellvärden!E$12)+(F8*Modellvärden!F$12)+(G8*Modellvärden!G$12),(B8*Modellvärden!B$5)+(C8*Modellvärden!C$5)+(D8*Modellvärden!D$5)+(E8*Modellvärden!E$5)+(F8*Modellvärden!F$5)+(G8*Modellvärden!G$5)+(H8*Modellvärden!H$5)+(I8*Modellvärden!I$5)+(J8*Modellvärden!J$5)
+(K8*Modellvärden!K$5)+(L8*Modellvärden!L$5))</f>
        <v>32.640550947884051</v>
      </c>
      <c r="P8" s="57">
        <f>(_xlfn.XLOOKUP(M8,Regressionsresultat!$B$53:$B$61,Modellvärden!$B$21:$B$29)*Modellvärden!$B$18)</f>
        <v>25.386849999999999</v>
      </c>
      <c r="Q8" s="57">
        <f t="shared" si="0"/>
        <v>30.27393489793727</v>
      </c>
      <c r="R8" s="57"/>
    </row>
    <row r="9" spans="1:24" ht="16" x14ac:dyDescent="0.35">
      <c r="A9" s="55" t="s">
        <v>231</v>
      </c>
      <c r="B9" s="56">
        <f>IF(_xlfn.XLOOKUP($A9,Indata!$A:$A,Indata!B:B)&lt;&gt;0,(_xlfn.XLOOKUP($A9,Indata!$A:$A,Indata!B:B)*Modellvärden!B$7)+Modellvärden!B$6,"")</f>
        <v>34.880203033000001</v>
      </c>
      <c r="C9" s="56">
        <f>IF(_xlfn.XLOOKUP($A9,Indata!$A:$A,Indata!C:C)&lt;&gt;0,(_xlfn.XLOOKUP($A9,Indata!$A:$A,Indata!C:C)*Modellvärden!C$7)+Modellvärden!C$6,"")</f>
        <v>33.967559800000004</v>
      </c>
      <c r="D9" s="56">
        <f>IF(_xlfn.XLOOKUP($A9,Indata!$A:$A,Indata!D:D)&lt;&gt;0,(_xlfn.XLOOKUP($A9,Indata!$A:$A,Indata!D:D)*Modellvärden!D$7)+Modellvärden!D$6,"")</f>
        <v>33.887209680000005</v>
      </c>
      <c r="E9" s="56">
        <f>IF(_xlfn.XLOOKUP($A9,Indata!$A:$A,Indata!E:E)&lt;&gt;0,(_xlfn.XLOOKUP($A9,Indata!$A:$A,Indata!E:E)*Modellvärden!E$7)+Modellvärden!E$6,"")</f>
        <v>34.025441700000002</v>
      </c>
      <c r="F9" s="56">
        <f>IF(_xlfn.XLOOKUP($A9,Indata!$A:$A,Indata!F:F)&lt;&gt;0,(_xlfn.XLOOKUP($A9,Indata!$A:$A,Indata!F:F)*Modellvärden!F$7)+Modellvärden!F$6,"")</f>
        <v>35.695300939919477</v>
      </c>
      <c r="G9" s="56">
        <f>IF(_xlfn.XLOOKUP($A9,Indata!$A:$A,Indata!G:G)&lt;&gt;0,(_xlfn.XLOOKUP($A9,Indata!$A:$A,Indata!G:G)*Modellvärden!G$7)+Modellvärden!G$6,"")</f>
        <v>41.892998800000001</v>
      </c>
      <c r="H9" s="56">
        <f>IF(_xlfn.XLOOKUP($A9,Indata!$A:$A,Indata!H:H)&lt;&gt;0,(_xlfn.XLOOKUP($A9,Indata!$A:$A,Indata!H:H)*Modellvärden!H$7)+Modellvärden!H$6,"")</f>
        <v>35.012081240000001</v>
      </c>
      <c r="I9" s="56">
        <f>IF(_xlfn.XLOOKUP($A9,Indata!$A:$A,Indata!I:I)&lt;&gt;0,(_xlfn.XLOOKUP($A9,Indata!$A:$A,Indata!I:I)*Modellvärden!I$7)+Modellvärden!I$6,"")</f>
        <v>31.87493714</v>
      </c>
      <c r="J9" s="56">
        <f>IF(_xlfn.XLOOKUP($A9,Indata!$A:$A,Indata!J:J)&lt;&gt;0,(_xlfn.XLOOKUP($A9,Indata!$A:$A,Indata!J:J)*Modellvärden!J$7)+Modellvärden!J$6,"")</f>
        <v>35.245744160000001</v>
      </c>
      <c r="K9" s="56">
        <f>IF(_xlfn.XLOOKUP($A9,Indata!$A:$A,Indata!K:K)&lt;&gt;0,(_xlfn.XLOOKUP($A9,Indata!$A:$A,Indata!K:K)*Modellvärden!K$7)+Modellvärden!K$6,"")</f>
        <v>33.550871180000001</v>
      </c>
      <c r="L9" s="56">
        <f>IF(_xlfn.XLOOKUP($A9,Indata!$A:$A,Indata!L:L)&lt;&gt;0,(_xlfn.XLOOKUP($A9,Indata!$A:$A,Indata!L:L)*Modellvärden!L$7)+Modellvärden!L$6,"")</f>
        <v>30.940645200000006</v>
      </c>
      <c r="M9" t="str">
        <f>_xlfn.XLOOKUP(A9,Indata!A:A,Indata!M:M)</f>
        <v>Landsbygdskommun</v>
      </c>
      <c r="N9" s="57">
        <f>IF(K9="",(B9*Modellvärden!B$11)+(C9*Modellvärden!C$11)+(D9*Modellvärden!D$11)+(E9*Modellvärden!E$11)+(F9*Modellvärden!F$11)+(G9*Modellvärden!G$11), (B9*Modellvärden!B$4)+(C9*Modellvärden!C$4)+(D9*Modellvärden!D$4)+(E9*Modellvärden!E$4)+(F9*Modellvärden!F$4)+(G9*Modellvärden!G$4)+(H9*Modellvärden!H$4)+(I9*Modellvärden!I$4)+(J9*Modellvärden!J$4)+(K9*Modellvärden!K$4)+(L9*Modellvärden!L$4))</f>
        <v>34.421192834915033</v>
      </c>
      <c r="O9" s="57">
        <f>IF(K9="",(B9*Modellvärden!B$12)+(C9*Modellvärden!C$12)+(D9*Modellvärden!D$12)+(E9*Modellvärden!E$12)+(F9*Modellvärden!F$12)+(G9*Modellvärden!G$12),(B9*Modellvärden!B$5)+(C9*Modellvärden!C$5)+(D9*Modellvärden!D$5)+(E9*Modellvärden!E$5)+(F9*Modellvärden!F$5)+(G9*Modellvärden!G$5)+(H9*Modellvärden!H$5)+(I9*Modellvärden!I$5)+(J9*Modellvärden!J$5)
+(K9*Modellvärden!K$5)+(L9*Modellvärden!L$5))</f>
        <v>34.1996070952137</v>
      </c>
      <c r="P9" s="57">
        <f>(_xlfn.XLOOKUP(M9,Regressionsresultat!$B$53:$B$61,Modellvärden!$B$21:$B$29)*Modellvärden!$B$18)</f>
        <v>25.386849999999999</v>
      </c>
      <c r="Q9" s="57">
        <f t="shared" si="0"/>
        <v>31.335883310042906</v>
      </c>
      <c r="R9" s="57"/>
    </row>
    <row r="10" spans="1:24" ht="16" x14ac:dyDescent="0.35">
      <c r="A10" s="55" t="s">
        <v>242</v>
      </c>
      <c r="B10" s="56">
        <f>IF(_xlfn.XLOOKUP($A10,Indata!$A:$A,Indata!B:B)&lt;&gt;0,(_xlfn.XLOOKUP($A10,Indata!$A:$A,Indata!B:B)*Modellvärden!B$7)+Modellvärden!B$6,"")</f>
        <v>36.409125463000002</v>
      </c>
      <c r="C10" s="56">
        <f>IF(_xlfn.XLOOKUP($A10,Indata!$A:$A,Indata!C:C)&lt;&gt;0,(_xlfn.XLOOKUP($A10,Indata!$A:$A,Indata!C:C)*Modellvärden!C$7)+Modellvärden!C$6,"")</f>
        <v>32.6338042</v>
      </c>
      <c r="D10" s="56">
        <f>IF(_xlfn.XLOOKUP($A10,Indata!$A:$A,Indata!D:D)&lt;&gt;0,(_xlfn.XLOOKUP($A10,Indata!$A:$A,Indata!D:D)*Modellvärden!D$7)+Modellvärden!D$6,"")</f>
        <v>33.873765480000003</v>
      </c>
      <c r="E10" s="56">
        <f>IF(_xlfn.XLOOKUP($A10,Indata!$A:$A,Indata!E:E)&lt;&gt;0,(_xlfn.XLOOKUP($A10,Indata!$A:$A,Indata!E:E)*Modellvärden!E$7)+Modellvärden!E$6,"")</f>
        <v>33.897647800000001</v>
      </c>
      <c r="F10" s="56">
        <f>IF(_xlfn.XLOOKUP($A10,Indata!$A:$A,Indata!F:F)&lt;&gt;0,(_xlfn.XLOOKUP($A10,Indata!$A:$A,Indata!F:F)*Modellvärden!F$7)+Modellvärden!F$6,"")</f>
        <v>35.111593600939372</v>
      </c>
      <c r="G10" s="56">
        <f>IF(_xlfn.XLOOKUP($A10,Indata!$A:$A,Indata!G:G)&lt;&gt;0,(_xlfn.XLOOKUP($A10,Indata!$A:$A,Indata!G:G)*Modellvärden!G$7)+Modellvärden!G$6,"")</f>
        <v>28.284414399999999</v>
      </c>
      <c r="H10" s="56" t="str">
        <f>IF(_xlfn.XLOOKUP($A10,Indata!$A:$A,Indata!H:H)&lt;&gt;0,(_xlfn.XLOOKUP($A10,Indata!$A:$A,Indata!H:H)*Modellvärden!H$7)+Modellvärden!H$6,"")</f>
        <v/>
      </c>
      <c r="I10" s="56" t="str">
        <f>IF(_xlfn.XLOOKUP($A10,Indata!$A:$A,Indata!I:I)&lt;&gt;0,(_xlfn.XLOOKUP($A10,Indata!$A:$A,Indata!I:I)*Modellvärden!I$7)+Modellvärden!I$6,"")</f>
        <v/>
      </c>
      <c r="J10" s="56" t="str">
        <f>IF(_xlfn.XLOOKUP($A10,Indata!$A:$A,Indata!J:J)&lt;&gt;0,(_xlfn.XLOOKUP($A10,Indata!$A:$A,Indata!J:J)*Modellvärden!J$7)+Modellvärden!J$6,"")</f>
        <v/>
      </c>
      <c r="K10" s="56" t="str">
        <f>IF(_xlfn.XLOOKUP($A10,Indata!$A:$A,Indata!K:K)&lt;&gt;0,(_xlfn.XLOOKUP($A10,Indata!$A:$A,Indata!K:K)*Modellvärden!K$7)+Modellvärden!K$6,"")</f>
        <v/>
      </c>
      <c r="L10" s="56" t="str">
        <f>IF(_xlfn.XLOOKUP($A10,Indata!$A:$A,Indata!L:L)&lt;&gt;0,(_xlfn.XLOOKUP($A10,Indata!$A:$A,Indata!L:L)*Modellvärden!L$7)+Modellvärden!L$6,"")</f>
        <v/>
      </c>
      <c r="M10" t="str">
        <f>_xlfn.XLOOKUP(A10,Indata!A:A,Indata!M:M)</f>
        <v>Lågpendlingskommun nära större stad</v>
      </c>
      <c r="N10" s="57">
        <f>IF(K10="",(B10*Modellvärden!B$11)+(C10*Modellvärden!C$11)+(D10*Modellvärden!D$11)+(E10*Modellvärden!E$11)+(F10*Modellvärden!F$11)+(G10*Modellvärden!G$11), (B10*Modellvärden!B$4)+(C10*Modellvärden!C$4)+(D10*Modellvärden!D$4)+(E10*Modellvärden!E$4)+(F10*Modellvärden!F$4)+(G10*Modellvärden!G$4)+(H10*Modellvärden!H$4)+(I10*Modellvärden!I$4)+(J10*Modellvärden!J$4)+(K10*Modellvärden!K$4)+(L10*Modellvärden!L$4))</f>
        <v>32.984874644068029</v>
      </c>
      <c r="O10" s="57">
        <f>IF(K10="",(B10*Modellvärden!B$12)+(C10*Modellvärden!C$12)+(D10*Modellvärden!D$12)+(E10*Modellvärden!E$12)+(F10*Modellvärden!F$12)+(G10*Modellvärden!G$12),(B10*Modellvärden!B$5)+(C10*Modellvärden!C$5)+(D10*Modellvärden!D$5)+(E10*Modellvärden!E$5)+(F10*Modellvärden!F$5)+(G10*Modellvärden!G$5)+(H10*Modellvärden!H$5)+(I10*Modellvärden!I$5)+(J10*Modellvärden!J$5)
+(K10*Modellvärden!K$5)+(L10*Modellvärden!L$5))</f>
        <v>32.831866451232251</v>
      </c>
      <c r="P10" s="57">
        <f>(_xlfn.XLOOKUP(M10,Regressionsresultat!$B$53:$B$61,Modellvärden!$B$21:$B$29)*Modellvärden!$B$18)</f>
        <v>45.926090000000002</v>
      </c>
      <c r="Q10" s="57">
        <f t="shared" si="0"/>
        <v>37.247610365100094</v>
      </c>
      <c r="R10" s="57"/>
    </row>
    <row r="11" spans="1:24" ht="16" x14ac:dyDescent="0.35">
      <c r="A11" s="55" t="s">
        <v>271</v>
      </c>
      <c r="B11" s="56">
        <f>IF(_xlfn.XLOOKUP($A11,Indata!$A:$A,Indata!B:B)&lt;&gt;0,(_xlfn.XLOOKUP($A11,Indata!$A:$A,Indata!B:B)*Modellvärden!B$7)+Modellvärden!B$6,"")</f>
        <v>36.782672554000001</v>
      </c>
      <c r="C11" s="56">
        <f>IF(_xlfn.XLOOKUP($A11,Indata!$A:$A,Indata!C:C)&lt;&gt;0,(_xlfn.XLOOKUP($A11,Indata!$A:$A,Indata!C:C)*Modellvärden!C$7)+Modellvärden!C$6,"")</f>
        <v>33.692526700000002</v>
      </c>
      <c r="D11" s="56">
        <f>IF(_xlfn.XLOOKUP($A11,Indata!$A:$A,Indata!D:D)&lt;&gt;0,(_xlfn.XLOOKUP($A11,Indata!$A:$A,Indata!D:D)*Modellvärden!D$7)+Modellvärden!D$6,"")</f>
        <v>34.079909880000002</v>
      </c>
      <c r="E11" s="56">
        <f>IF(_xlfn.XLOOKUP($A11,Indata!$A:$A,Indata!E:E)&lt;&gt;0,(_xlfn.XLOOKUP($A11,Indata!$A:$A,Indata!E:E)*Modellvärden!E$7)+Modellvärden!E$6,"")</f>
        <v>34.2282729</v>
      </c>
      <c r="F11" s="56">
        <f>IF(_xlfn.XLOOKUP($A11,Indata!$A:$A,Indata!F:F)&lt;&gt;0,(_xlfn.XLOOKUP($A11,Indata!$A:$A,Indata!F:F)*Modellvärden!F$7)+Modellvärden!F$6,"")</f>
        <v>36.099725769230766</v>
      </c>
      <c r="G11" s="56">
        <f>IF(_xlfn.XLOOKUP($A11,Indata!$A:$A,Indata!G:G)&lt;&gt;0,(_xlfn.XLOOKUP($A11,Indata!$A:$A,Indata!G:G)*Modellvärden!G$7)+Modellvärden!G$6,"")</f>
        <v>36.205829199999997</v>
      </c>
      <c r="H11" s="56">
        <f>IF(_xlfn.XLOOKUP($A11,Indata!$A:$A,Indata!H:H)&lt;&gt;0,(_xlfn.XLOOKUP($A11,Indata!$A:$A,Indata!H:H)*Modellvärden!H$7)+Modellvärden!H$6,"")</f>
        <v>38.674112019999995</v>
      </c>
      <c r="I11" s="56">
        <f>IF(_xlfn.XLOOKUP($A11,Indata!$A:$A,Indata!I:I)&lt;&gt;0,(_xlfn.XLOOKUP($A11,Indata!$A:$A,Indata!I:I)*Modellvärden!I$7)+Modellvärden!I$6,"")</f>
        <v>28.837285219999998</v>
      </c>
      <c r="J11" s="56">
        <f>IF(_xlfn.XLOOKUP($A11,Indata!$A:$A,Indata!J:J)&lt;&gt;0,(_xlfn.XLOOKUP($A11,Indata!$A:$A,Indata!J:J)*Modellvärden!J$7)+Modellvärden!J$6,"")</f>
        <v>34.294023680000002</v>
      </c>
      <c r="K11" s="56">
        <f>IF(_xlfn.XLOOKUP($A11,Indata!$A:$A,Indata!K:K)&lt;&gt;0,(_xlfn.XLOOKUP($A11,Indata!$A:$A,Indata!K:K)*Modellvärden!K$7)+Modellvärden!K$6,"")</f>
        <v>36.04209479</v>
      </c>
      <c r="L11" s="56">
        <f>IF(_xlfn.XLOOKUP($A11,Indata!$A:$A,Indata!L:L)&lt;&gt;0,(_xlfn.XLOOKUP($A11,Indata!$A:$A,Indata!L:L)*Modellvärden!L$7)+Modellvärden!L$6,"")</f>
        <v>35.553777200000013</v>
      </c>
      <c r="M11" t="str">
        <f>_xlfn.XLOOKUP(A11,Indata!A:A,Indata!M:M)</f>
        <v>Mindre stad/tätort</v>
      </c>
      <c r="N11" s="57">
        <f>IF(K11="",(B11*Modellvärden!B$11)+(C11*Modellvärden!C$11)+(D11*Modellvärden!D$11)+(E11*Modellvärden!E$11)+(F11*Modellvärden!F$11)+(G11*Modellvärden!G$11), (B11*Modellvärden!B$4)+(C11*Modellvärden!C$4)+(D11*Modellvärden!D$4)+(E11*Modellvärden!E$4)+(F11*Modellvärden!F$4)+(G11*Modellvärden!G$4)+(H11*Modellvärden!H$4)+(I11*Modellvärden!I$4)+(J11*Modellvärden!J$4)+(K11*Modellvärden!K$4)+(L11*Modellvärden!L$4))</f>
        <v>34.574338746926983</v>
      </c>
      <c r="O11" s="57">
        <f>IF(K11="",(B11*Modellvärden!B$12)+(C11*Modellvärden!C$12)+(D11*Modellvärden!D$12)+(E11*Modellvärden!E$12)+(F11*Modellvärden!F$12)+(G11*Modellvärden!G$12),(B11*Modellvärden!B$5)+(C11*Modellvärden!C$5)+(D11*Modellvärden!D$5)+(E11*Modellvärden!E$5)+(F11*Modellvärden!F$5)+(G11*Modellvärden!G$5)+(H11*Modellvärden!H$5)+(I11*Modellvärden!I$5)+(J11*Modellvärden!J$5)
+(K11*Modellvärden!K$5)+(L11*Modellvärden!L$5))</f>
        <v>34.257425148794454</v>
      </c>
      <c r="P11" s="57">
        <f>(_xlfn.XLOOKUP(M11,Regressionsresultat!$B$53:$B$61,Modellvärden!$B$21:$B$29)*Modellvärden!$B$18)</f>
        <v>26.277491899999998</v>
      </c>
      <c r="Q11" s="57">
        <f t="shared" si="0"/>
        <v>31.703085265240478</v>
      </c>
      <c r="R11" s="57"/>
    </row>
    <row r="12" spans="1:24" ht="16" x14ac:dyDescent="0.35">
      <c r="A12" s="55" t="s">
        <v>187</v>
      </c>
      <c r="B12" s="56">
        <f>IF(_xlfn.XLOOKUP($A12,Indata!$A:$A,Indata!B:B)&lt;&gt;0,(_xlfn.XLOOKUP($A12,Indata!$A:$A,Indata!B:B)*Modellvärden!B$7)+Modellvärden!B$6,"")</f>
        <v>36.287849656000006</v>
      </c>
      <c r="C12" s="56">
        <f>IF(_xlfn.XLOOKUP($A12,Indata!$A:$A,Indata!C:C)&lt;&gt;0,(_xlfn.XLOOKUP($A12,Indata!$A:$A,Indata!C:C)*Modellvärden!C$7)+Modellvärden!C$6,"")</f>
        <v>32.414078199999999</v>
      </c>
      <c r="D12" s="56">
        <f>IF(_xlfn.XLOOKUP($A12,Indata!$A:$A,Indata!D:D)&lt;&gt;0,(_xlfn.XLOOKUP($A12,Indata!$A:$A,Indata!D:D)*Modellvärden!D$7)+Modellvärden!D$6,"")</f>
        <v>33.839706840000005</v>
      </c>
      <c r="E12" s="56">
        <f>IF(_xlfn.XLOOKUP($A12,Indata!$A:$A,Indata!E:E)&lt;&gt;0,(_xlfn.XLOOKUP($A12,Indata!$A:$A,Indata!E:E)*Modellvärden!E$7)+Modellvärden!E$6,"")</f>
        <v>33.857183999999997</v>
      </c>
      <c r="F12" s="56">
        <f>IF(_xlfn.XLOOKUP($A12,Indata!$A:$A,Indata!F:F)&lt;&gt;0,(_xlfn.XLOOKUP($A12,Indata!$A:$A,Indata!F:F)*Modellvärden!F$7)+Modellvärden!F$6,"")</f>
        <v>35.251672223662879</v>
      </c>
      <c r="G12" s="56">
        <f>IF(_xlfn.XLOOKUP($A12,Indata!$A:$A,Indata!G:G)&lt;&gt;0,(_xlfn.XLOOKUP($A12,Indata!$A:$A,Indata!G:G)*Modellvärden!G$7)+Modellvärden!G$6,"")</f>
        <v>33.633061999999995</v>
      </c>
      <c r="H12" s="56">
        <f>IF(_xlfn.XLOOKUP($A12,Indata!$A:$A,Indata!H:H)&lt;&gt;0,(_xlfn.XLOOKUP($A12,Indata!$A:$A,Indata!H:H)*Modellvärden!H$7)+Modellvärden!H$6,"")</f>
        <v>31.350050459999999</v>
      </c>
      <c r="I12" s="56">
        <f>IF(_xlfn.XLOOKUP($A12,Indata!$A:$A,Indata!I:I)&lt;&gt;0,(_xlfn.XLOOKUP($A12,Indata!$A:$A,Indata!I:I)*Modellvärden!I$7)+Modellvärden!I$6,"")</f>
        <v>30.8623865</v>
      </c>
      <c r="J12" s="56">
        <f>IF(_xlfn.XLOOKUP($A12,Indata!$A:$A,Indata!J:J)&lt;&gt;0,(_xlfn.XLOOKUP($A12,Indata!$A:$A,Indata!J:J)*Modellvärden!J$7)+Modellvärden!J$6,"")</f>
        <v>35.139997440000002</v>
      </c>
      <c r="K12" s="56">
        <f>IF(_xlfn.XLOOKUP($A12,Indata!$A:$A,Indata!K:K)&lt;&gt;0,(_xlfn.XLOOKUP($A12,Indata!$A:$A,Indata!K:K)*Modellvärden!K$7)+Modellvärden!K$6,"")</f>
        <v>32.034474200000005</v>
      </c>
      <c r="L12" s="56">
        <f>IF(_xlfn.XLOOKUP($A12,Indata!$A:$A,Indata!L:L)&lt;&gt;0,(_xlfn.XLOOKUP($A12,Indata!$A:$A,Indata!L:L)*Modellvärden!L$7)+Modellvärden!L$6,"")</f>
        <v>33.477867800000013</v>
      </c>
      <c r="M12" t="str">
        <f>_xlfn.XLOOKUP(A12,Indata!A:A,Indata!M:M)</f>
        <v>Landsbygdskommun</v>
      </c>
      <c r="N12" s="57">
        <f>IF(K12="",(B12*Modellvärden!B$11)+(C12*Modellvärden!C$11)+(D12*Modellvärden!D$11)+(E12*Modellvärden!E$11)+(F12*Modellvärden!F$11)+(G12*Modellvärden!G$11), (B12*Modellvärden!B$4)+(C12*Modellvärden!C$4)+(D12*Modellvärden!D$4)+(E12*Modellvärden!E$4)+(F12*Modellvärden!F$4)+(G12*Modellvärden!G$4)+(H12*Modellvärden!H$4)+(I12*Modellvärden!I$4)+(J12*Modellvärden!J$4)+(K12*Modellvärden!K$4)+(L12*Modellvärden!L$4))</f>
        <v>33.258774535422269</v>
      </c>
      <c r="O12" s="57">
        <f>IF(K12="",(B12*Modellvärden!B$12)+(C12*Modellvärden!C$12)+(D12*Modellvärden!D$12)+(E12*Modellvärden!E$12)+(F12*Modellvärden!F$12)+(G12*Modellvärden!G$12),(B12*Modellvärden!B$5)+(C12*Modellvärden!C$5)+(D12*Modellvärden!D$5)+(E12*Modellvärden!E$5)+(F12*Modellvärden!F$5)+(G12*Modellvärden!G$5)+(H12*Modellvärden!H$5)+(I12*Modellvärden!I$5)+(J12*Modellvärden!J$5)
+(K12*Modellvärden!K$5)+(L12*Modellvärden!L$5))</f>
        <v>33.132489562387711</v>
      </c>
      <c r="P12" s="57">
        <f>(_xlfn.XLOOKUP(M12,Regressionsresultat!$B$53:$B$61,Modellvärden!$B$21:$B$29)*Modellvärden!$B$18)</f>
        <v>25.386849999999999</v>
      </c>
      <c r="Q12" s="57">
        <f t="shared" si="0"/>
        <v>30.592704699269991</v>
      </c>
      <c r="R12" s="57"/>
    </row>
    <row r="13" spans="1:24" ht="16" x14ac:dyDescent="0.35">
      <c r="A13" s="55" t="s">
        <v>298</v>
      </c>
      <c r="B13" s="56">
        <f>IF(_xlfn.XLOOKUP($A13,Indata!$A:$A,Indata!B:B)&lt;&gt;0,(_xlfn.XLOOKUP($A13,Indata!$A:$A,Indata!B:B)*Modellvärden!B$7)+Modellvärden!B$6,"")</f>
        <v>27.435357610000004</v>
      </c>
      <c r="C13" s="56">
        <f>IF(_xlfn.XLOOKUP($A13,Indata!$A:$A,Indata!C:C)&lt;&gt;0,(_xlfn.XLOOKUP($A13,Indata!$A:$A,Indata!C:C)*Modellvärden!C$7)+Modellvärden!C$6,"")</f>
        <v>32.226466000000002</v>
      </c>
      <c r="D13" s="56">
        <f>IF(_xlfn.XLOOKUP($A13,Indata!$A:$A,Indata!D:D)&lt;&gt;0,(_xlfn.XLOOKUP($A13,Indata!$A:$A,Indata!D:D)*Modellvärden!D$7)+Modellvärden!D$6,"")</f>
        <v>33.75904164</v>
      </c>
      <c r="E13" s="56">
        <f>IF(_xlfn.XLOOKUP($A13,Indata!$A:$A,Indata!E:E)&lt;&gt;0,(_xlfn.XLOOKUP($A13,Indata!$A:$A,Indata!E:E)*Modellvärden!E$7)+Modellvärden!E$6,"")</f>
        <v>33.744500000000002</v>
      </c>
      <c r="F13" s="56">
        <f>IF(_xlfn.XLOOKUP($A13,Indata!$A:$A,Indata!F:F)&lt;&gt;0,(_xlfn.XLOOKUP($A13,Indata!$A:$A,Indata!F:F)*Modellvärden!F$7)+Modellvärden!F$6,"")</f>
        <v>34.641893405797099</v>
      </c>
      <c r="G13" s="56">
        <f>IF(_xlfn.XLOOKUP($A13,Indata!$A:$A,Indata!G:G)&lt;&gt;0,(_xlfn.XLOOKUP($A13,Indata!$A:$A,Indata!G:G)*Modellvärden!G$7)+Modellvärden!G$6,"")</f>
        <v>31.466521199999995</v>
      </c>
      <c r="H13" s="56">
        <f>IF(_xlfn.XLOOKUP($A13,Indata!$A:$A,Indata!H:H)&lt;&gt;0,(_xlfn.XLOOKUP($A13,Indata!$A:$A,Indata!H:H)*Modellvärden!H$7)+Modellvärden!H$6,"")</f>
        <v>29.078664279999998</v>
      </c>
      <c r="I13" s="56">
        <f>IF(_xlfn.XLOOKUP($A13,Indata!$A:$A,Indata!I:I)&lt;&gt;0,(_xlfn.XLOOKUP($A13,Indata!$A:$A,Indata!I:I)*Modellvärden!I$7)+Modellvärden!I$6,"")</f>
        <v>20.990017760000001</v>
      </c>
      <c r="J13" s="56">
        <f>IF(_xlfn.XLOOKUP($A13,Indata!$A:$A,Indata!J:J)&lt;&gt;0,(_xlfn.XLOOKUP($A13,Indata!$A:$A,Indata!J:J)*Modellvärden!J$7)+Modellvärden!J$6,"")</f>
        <v>33.659543360000001</v>
      </c>
      <c r="K13" s="56">
        <f>IF(_xlfn.XLOOKUP($A13,Indata!$A:$A,Indata!K:K)&lt;&gt;0,(_xlfn.XLOOKUP($A13,Indata!$A:$A,Indata!K:K)*Modellvärden!K$7)+Modellvärden!K$6,"")</f>
        <v>28.604528649999999</v>
      </c>
      <c r="L13" s="56">
        <f>IF(_xlfn.XLOOKUP($A13,Indata!$A:$A,Indata!L:L)&lt;&gt;0,(_xlfn.XLOOKUP($A13,Indata!$A:$A,Indata!L:L)*Modellvärden!L$7)+Modellvärden!L$6,"")</f>
        <v>28.634079200000002</v>
      </c>
      <c r="M13" t="str">
        <f>_xlfn.XLOOKUP(A13,Indata!A:A,Indata!M:M)</f>
        <v>Lågpendlingskommun nära större stad</v>
      </c>
      <c r="N13" s="57">
        <f>IF(K13="",(B13*Modellvärden!B$11)+(C13*Modellvärden!C$11)+(D13*Modellvärden!D$11)+(E13*Modellvärden!E$11)+(F13*Modellvärden!F$11)+(G13*Modellvärden!G$11), (B13*Modellvärden!B$4)+(C13*Modellvärden!C$4)+(D13*Modellvärden!D$4)+(E13*Modellvärden!E$4)+(F13*Modellvärden!F$4)+(G13*Modellvärden!G$4)+(H13*Modellvärden!H$4)+(I13*Modellvärden!I$4)+(J13*Modellvärden!J$4)+(K13*Modellvärden!K$4)+(L13*Modellvärden!L$4))</f>
        <v>29.967470927351101</v>
      </c>
      <c r="O13" s="57">
        <f>IF(K13="",(B13*Modellvärden!B$12)+(C13*Modellvärden!C$12)+(D13*Modellvärden!D$12)+(E13*Modellvärden!E$12)+(F13*Modellvärden!F$12)+(G13*Modellvärden!G$12),(B13*Modellvärden!B$5)+(C13*Modellvärden!C$5)+(D13*Modellvärden!D$5)+(E13*Modellvärden!E$5)+(F13*Modellvärden!F$5)+(G13*Modellvärden!G$5)+(H13*Modellvärden!H$5)+(I13*Modellvärden!I$5)+(J13*Modellvärden!J$5)
+(K13*Modellvärden!K$5)+(L13*Modellvärden!L$5))</f>
        <v>29.956459173148247</v>
      </c>
      <c r="P13" s="57">
        <f>(_xlfn.XLOOKUP(M13,Regressionsresultat!$B$53:$B$61,Modellvärden!$B$21:$B$29)*Modellvärden!$B$18)</f>
        <v>45.926090000000002</v>
      </c>
      <c r="Q13" s="57">
        <f t="shared" si="0"/>
        <v>35.283340033499783</v>
      </c>
      <c r="R13" s="57"/>
    </row>
    <row r="14" spans="1:24" ht="16" x14ac:dyDescent="0.35">
      <c r="A14" s="55" t="s">
        <v>303</v>
      </c>
      <c r="B14" s="56">
        <f>IF(_xlfn.XLOOKUP($A14,Indata!$A:$A,Indata!B:B)&lt;&gt;0,(_xlfn.XLOOKUP($A14,Indata!$A:$A,Indata!B:B)*Modellvärden!B$7)+Modellvärden!B$6,"")</f>
        <v>35.510771209000005</v>
      </c>
      <c r="C14" s="56">
        <f>IF(_xlfn.XLOOKUP($A14,Indata!$A:$A,Indata!C:C)&lt;&gt;0,(_xlfn.XLOOKUP($A14,Indata!$A:$A,Indata!C:C)*Modellvärden!C$7)+Modellvärden!C$6,"")</f>
        <v>31.776497200000001</v>
      </c>
      <c r="D14" s="56">
        <f>IF(_xlfn.XLOOKUP($A14,Indata!$A:$A,Indata!D:D)&lt;&gt;0,(_xlfn.XLOOKUP($A14,Indata!$A:$A,Indata!D:D)*Modellvärden!D$7)+Modellvärden!D$6,"")</f>
        <v>33.763523040000003</v>
      </c>
      <c r="E14" s="56">
        <f>IF(_xlfn.XLOOKUP($A14,Indata!$A:$A,Indata!E:E)&lt;&gt;0,(_xlfn.XLOOKUP($A14,Indata!$A:$A,Indata!E:E)*Modellvärden!E$7)+Modellvärden!E$6,"")</f>
        <v>33.633096500000001</v>
      </c>
      <c r="F14" s="56">
        <f>IF(_xlfn.XLOOKUP($A14,Indata!$A:$A,Indata!F:F)&lt;&gt;0,(_xlfn.XLOOKUP($A14,Indata!$A:$A,Indata!F:F)*Modellvärden!F$7)+Modellvärden!F$6,"")</f>
        <v>33.839953026981448</v>
      </c>
      <c r="G14" s="56">
        <f>IF(_xlfn.XLOOKUP($A14,Indata!$A:$A,Indata!G:G)&lt;&gt;0,(_xlfn.XLOOKUP($A14,Indata!$A:$A,Indata!G:G)*Modellvärden!G$7)+Modellvärden!G$6,"")</f>
        <v>28.149005599999999</v>
      </c>
      <c r="H14" s="56">
        <f>IF(_xlfn.XLOOKUP($A14,Indata!$A:$A,Indata!H:H)&lt;&gt;0,(_xlfn.XLOOKUP($A14,Indata!$A:$A,Indata!H:H)*Modellvärden!H$7)+Modellvärden!H$6,"")</f>
        <v>29.634922119999999</v>
      </c>
      <c r="I14" s="56">
        <f>IF(_xlfn.XLOOKUP($A14,Indata!$A:$A,Indata!I:I)&lt;&gt;0,(_xlfn.XLOOKUP($A14,Indata!$A:$A,Indata!I:I)*Modellvärden!I$7)+Modellvärden!I$6,"")</f>
        <v>27.14970082</v>
      </c>
      <c r="J14" s="56">
        <f>IF(_xlfn.XLOOKUP($A14,Indata!$A:$A,Indata!J:J)&lt;&gt;0,(_xlfn.XLOOKUP($A14,Indata!$A:$A,Indata!J:J)*Modellvärden!J$7)+Modellvärden!J$6,"")</f>
        <v>32.602076160000003</v>
      </c>
      <c r="K14" s="56">
        <f>IF(_xlfn.XLOOKUP($A14,Indata!$A:$A,Indata!K:K)&lt;&gt;0,(_xlfn.XLOOKUP($A14,Indata!$A:$A,Indata!K:K)*Modellvärden!K$7)+Modellvärden!K$6,"")</f>
        <v>30.33755377</v>
      </c>
      <c r="L14" s="56">
        <f>IF(_xlfn.XLOOKUP($A14,Indata!$A:$A,Indata!L:L)&lt;&gt;0,(_xlfn.XLOOKUP($A14,Indata!$A:$A,Indata!L:L)*Modellvärden!L$7)+Modellvärden!L$6,"")</f>
        <v>30.018018799999993</v>
      </c>
      <c r="M14" t="str">
        <f>_xlfn.XLOOKUP(A14,Indata!A:A,Indata!M:M)</f>
        <v>Pendlingskommun nära större stad</v>
      </c>
      <c r="N14" s="57">
        <f>IF(K14="",(B14*Modellvärden!B$11)+(C14*Modellvärden!C$11)+(D14*Modellvärden!D$11)+(E14*Modellvärden!E$11)+(F14*Modellvärden!F$11)+(G14*Modellvärden!G$11), (B14*Modellvärden!B$4)+(C14*Modellvärden!C$4)+(D14*Modellvärden!D$4)+(E14*Modellvärden!E$4)+(F14*Modellvärden!F$4)+(G14*Modellvärden!G$4)+(H14*Modellvärden!H$4)+(I14*Modellvärden!I$4)+(J14*Modellvärden!J$4)+(K14*Modellvärden!K$4)+(L14*Modellvärden!L$4))</f>
        <v>31.169589144127826</v>
      </c>
      <c r="O14" s="57">
        <f>IF(K14="",(B14*Modellvärden!B$12)+(C14*Modellvärden!C$12)+(D14*Modellvärden!D$12)+(E14*Modellvärden!E$12)+(F14*Modellvärden!F$12)+(G14*Modellvärden!G$12),(B14*Modellvärden!B$5)+(C14*Modellvärden!C$5)+(D14*Modellvärden!D$5)+(E14*Modellvärden!E$5)+(F14*Modellvärden!F$5)+(G14*Modellvärden!G$5)+(H14*Modellvärden!H$5)+(I14*Modellvärden!I$5)+(J14*Modellvärden!J$5)
+(K14*Modellvärden!K$5)+(L14*Modellvärden!L$5))</f>
        <v>31.08084317577482</v>
      </c>
      <c r="P14" s="57">
        <f>(_xlfn.XLOOKUP(M14,Regressionsresultat!$B$53:$B$61,Modellvärden!$B$21:$B$29)*Modellvärden!$B$18)</f>
        <v>32.423676999999998</v>
      </c>
      <c r="Q14" s="57">
        <f t="shared" si="0"/>
        <v>31.558036439967548</v>
      </c>
      <c r="R14" s="57"/>
    </row>
    <row r="15" spans="1:24" ht="16" x14ac:dyDescent="0.35">
      <c r="A15" s="55" t="s">
        <v>132</v>
      </c>
      <c r="B15" s="56">
        <f>IF(_xlfn.XLOOKUP($A15,Indata!$A:$A,Indata!B:B)&lt;&gt;0,(_xlfn.XLOOKUP($A15,Indata!$A:$A,Indata!B:B)*Modellvärden!B$7)+Modellvärden!B$6,"")</f>
        <v>37.695587974000006</v>
      </c>
      <c r="C15" s="56">
        <f>IF(_xlfn.XLOOKUP($A15,Indata!$A:$A,Indata!C:C)&lt;&gt;0,(_xlfn.XLOOKUP($A15,Indata!$A:$A,Indata!C:C)*Modellvärden!C$7)+Modellvärden!C$6,"")</f>
        <v>33.055415199999999</v>
      </c>
      <c r="D15" s="56">
        <f>IF(_xlfn.XLOOKUP($A15,Indata!$A:$A,Indata!D:D)&lt;&gt;0,(_xlfn.XLOOKUP($A15,Indata!$A:$A,Indata!D:D)*Modellvärden!D$7)+Modellvärden!D$6,"")</f>
        <v>34.987841520000003</v>
      </c>
      <c r="E15" s="56">
        <f>IF(_xlfn.XLOOKUP($A15,Indata!$A:$A,Indata!E:E)&lt;&gt;0,(_xlfn.XLOOKUP($A15,Indata!$A:$A,Indata!E:E)*Modellvärden!E$7)+Modellvärden!E$6,"")</f>
        <v>34.366054699999999</v>
      </c>
      <c r="F15" s="56">
        <f>IF(_xlfn.XLOOKUP($A15,Indata!$A:$A,Indata!F:F)&lt;&gt;0,(_xlfn.XLOOKUP($A15,Indata!$A:$A,Indata!F:F)*Modellvärden!F$7)+Modellvärden!F$6,"")</f>
        <v>34.35208756194745</v>
      </c>
      <c r="G15" s="56">
        <f>IF(_xlfn.XLOOKUP($A15,Indata!$A:$A,Indata!G:G)&lt;&gt;0,(_xlfn.XLOOKUP($A15,Indata!$A:$A,Indata!G:G)*Modellvärden!G$7)+Modellvärden!G$6,"")</f>
        <v>40.945137199999998</v>
      </c>
      <c r="H15" s="56">
        <f>IF(_xlfn.XLOOKUP($A15,Indata!$A:$A,Indata!H:H)&lt;&gt;0,(_xlfn.XLOOKUP($A15,Indata!$A:$A,Indata!H:H)*Modellvärden!H$7)+Modellvärden!H$6,"")</f>
        <v>44.885657899999998</v>
      </c>
      <c r="I15" s="56">
        <f>IF(_xlfn.XLOOKUP($A15,Indata!$A:$A,Indata!I:I)&lt;&gt;0,(_xlfn.XLOOKUP($A15,Indata!$A:$A,Indata!I:I)*Modellvärden!I$7)+Modellvärden!I$6,"")</f>
        <v>43.434890279999998</v>
      </c>
      <c r="J15" s="56">
        <f>IF(_xlfn.XLOOKUP($A15,Indata!$A:$A,Indata!J:J)&lt;&gt;0,(_xlfn.XLOOKUP($A15,Indata!$A:$A,Indata!J:J)*Modellvärden!J$7)+Modellvärden!J$6,"")</f>
        <v>39.211246160000009</v>
      </c>
      <c r="K15" s="56">
        <f>IF(_xlfn.XLOOKUP($A15,Indata!$A:$A,Indata!K:K)&lt;&gt;0,(_xlfn.XLOOKUP($A15,Indata!$A:$A,Indata!K:K)*Modellvärden!K$7)+Modellvärden!K$6,"")</f>
        <v>38.641632470000005</v>
      </c>
      <c r="L15" s="56">
        <f>IF(_xlfn.XLOOKUP($A15,Indata!$A:$A,Indata!L:L)&lt;&gt;0,(_xlfn.XLOOKUP($A15,Indata!$A:$A,Indata!L:L)*Modellvärden!L$7)+Modellvärden!L$6,"")</f>
        <v>51.007769400000029</v>
      </c>
      <c r="M15" t="str">
        <f>_xlfn.XLOOKUP(A15,Indata!A:A,Indata!M:M)</f>
        <v>Pendlingskommun nära större stad</v>
      </c>
      <c r="N15" s="57">
        <f>IF(K15="",(B15*Modellvärden!B$11)+(C15*Modellvärden!C$11)+(D15*Modellvärden!D$11)+(E15*Modellvärden!E$11)+(F15*Modellvärden!F$11)+(G15*Modellvärden!G$11), (B15*Modellvärden!B$4)+(C15*Modellvärden!C$4)+(D15*Modellvärden!D$4)+(E15*Modellvärden!E$4)+(F15*Modellvärden!F$4)+(G15*Modellvärden!G$4)+(H15*Modellvärden!H$4)+(I15*Modellvärden!I$4)+(J15*Modellvärden!J$4)+(K15*Modellvärden!K$4)+(L15*Modellvärden!L$4))</f>
        <v>39.816682570525593</v>
      </c>
      <c r="O15" s="57">
        <f>IF(K15="",(B15*Modellvärden!B$12)+(C15*Modellvärden!C$12)+(D15*Modellvärden!D$12)+(E15*Modellvärden!E$12)+(F15*Modellvärden!F$12)+(G15*Modellvärden!G$12),(B15*Modellvärden!B$5)+(C15*Modellvärden!C$5)+(D15*Modellvärden!D$5)+(E15*Modellvärden!E$5)+(F15*Modellvärden!F$5)+(G15*Modellvärden!G$5)+(H15*Modellvärden!H$5)+(I15*Modellvärden!I$5)+(J15*Modellvärden!J$5)
+(K15*Modellvärden!K$5)+(L15*Modellvärden!L$5))</f>
        <v>39.721950374123622</v>
      </c>
      <c r="P15" s="57">
        <f>(_xlfn.XLOOKUP(M15,Regressionsresultat!$B$53:$B$61,Modellvärden!$B$21:$B$29)*Modellvärden!$B$18)</f>
        <v>32.423676999999998</v>
      </c>
      <c r="Q15" s="57">
        <f t="shared" si="0"/>
        <v>37.320769981549738</v>
      </c>
      <c r="R15" s="57"/>
    </row>
    <row r="16" spans="1:24" ht="16" x14ac:dyDescent="0.35">
      <c r="A16" s="55" t="s">
        <v>329</v>
      </c>
      <c r="B16" s="56">
        <f>IF(_xlfn.XLOOKUP($A16,Indata!$A:$A,Indata!B:B)&lt;&gt;0,(_xlfn.XLOOKUP($A16,Indata!$A:$A,Indata!B:B)*Modellvärden!B$7)+Modellvärden!B$6,"")</f>
        <v>30.545835400000001</v>
      </c>
      <c r="C16" s="56">
        <f>IF(_xlfn.XLOOKUP($A16,Indata!$A:$A,Indata!C:C)&lt;&gt;0,(_xlfn.XLOOKUP($A16,Indata!$A:$A,Indata!C:C)*Modellvärden!C$7)+Modellvärden!C$6,"")</f>
        <v>34.179867700000003</v>
      </c>
      <c r="D16" s="56">
        <f>IF(_xlfn.XLOOKUP($A16,Indata!$A:$A,Indata!D:D)&lt;&gt;0,(_xlfn.XLOOKUP($A16,Indata!$A:$A,Indata!D:D)*Modellvärden!D$7)+Modellvärden!D$6,"")</f>
        <v>33.810129600000003</v>
      </c>
      <c r="E16" s="56">
        <f>IF(_xlfn.XLOOKUP($A16,Indata!$A:$A,Indata!E:E)&lt;&gt;0,(_xlfn.XLOOKUP($A16,Indata!$A:$A,Indata!E:E)*Modellvärden!E$7)+Modellvärden!E$6,"")</f>
        <v>34.147857500000001</v>
      </c>
      <c r="F16" s="56">
        <f>IF(_xlfn.XLOOKUP($A16,Indata!$A:$A,Indata!F:F)&lt;&gt;0,(_xlfn.XLOOKUP($A16,Indata!$A:$A,Indata!F:F)*Modellvärden!F$7)+Modellvärden!F$6,"")</f>
        <v>35.336309259127205</v>
      </c>
      <c r="G16" s="56">
        <f>IF(_xlfn.XLOOKUP($A16,Indata!$A:$A,Indata!G:G)&lt;&gt;0,(_xlfn.XLOOKUP($A16,Indata!$A:$A,Indata!G:G)*Modellvärden!G$7)+Modellvärden!G$6,"")</f>
        <v>32.752904799999996</v>
      </c>
      <c r="H16" s="56">
        <f>IF(_xlfn.XLOOKUP($A16,Indata!$A:$A,Indata!H:H)&lt;&gt;0,(_xlfn.XLOOKUP($A16,Indata!$A:$A,Indata!H:H)*Modellvärden!H$7)+Modellvärden!H$6,"")</f>
        <v>35.614693899999999</v>
      </c>
      <c r="I16" s="56">
        <f>IF(_xlfn.XLOOKUP($A16,Indata!$A:$A,Indata!I:I)&lt;&gt;0,(_xlfn.XLOOKUP($A16,Indata!$A:$A,Indata!I:I)*Modellvärden!I$7)+Modellvärden!I$6,"")</f>
        <v>37.781482540000006</v>
      </c>
      <c r="J16" s="56">
        <f>IF(_xlfn.XLOOKUP($A16,Indata!$A:$A,Indata!J:J)&lt;&gt;0,(_xlfn.XLOOKUP($A16,Indata!$A:$A,Indata!J:J)*Modellvärden!J$7)+Modellvärden!J$6,"")</f>
        <v>43.44111496</v>
      </c>
      <c r="K16" s="56">
        <f>IF(_xlfn.XLOOKUP($A16,Indata!$A:$A,Indata!K:K)&lt;&gt;0,(_xlfn.XLOOKUP($A16,Indata!$A:$A,Indata!K:K)*Modellvärden!K$7)+Modellvärden!K$6,"")</f>
        <v>35.067268160000005</v>
      </c>
      <c r="L16" s="56">
        <f>IF(_xlfn.XLOOKUP($A16,Indata!$A:$A,Indata!L:L)&lt;&gt;0,(_xlfn.XLOOKUP($A16,Indata!$A:$A,Indata!L:L)*Modellvärden!L$7)+Modellvärden!L$6,"")</f>
        <v>30.018018799999993</v>
      </c>
      <c r="M16" t="str">
        <f>_xlfn.XLOOKUP(A16,Indata!A:A,Indata!M:M)</f>
        <v>Lågpendlingskommun nära större stad</v>
      </c>
      <c r="N16" s="57">
        <f>IF(K16="",(B16*Modellvärden!B$11)+(C16*Modellvärden!C$11)+(D16*Modellvärden!D$11)+(E16*Modellvärden!E$11)+(F16*Modellvärden!F$11)+(G16*Modellvärden!G$11), (B16*Modellvärden!B$4)+(C16*Modellvärden!C$4)+(D16*Modellvärden!D$4)+(E16*Modellvärden!E$4)+(F16*Modellvärden!F$4)+(G16*Modellvärden!G$4)+(H16*Modellvärden!H$4)+(I16*Modellvärden!I$4)+(J16*Modellvärden!J$4)+(K16*Modellvärden!K$4)+(L16*Modellvärden!L$4))</f>
        <v>34.64511671571529</v>
      </c>
      <c r="O16" s="57">
        <f>IF(K16="",(B16*Modellvärden!B$12)+(C16*Modellvärden!C$12)+(D16*Modellvärden!D$12)+(E16*Modellvärden!E$12)+(F16*Modellvärden!F$12)+(G16*Modellvärden!G$12),(B16*Modellvärden!B$5)+(C16*Modellvärden!C$5)+(D16*Modellvärden!D$5)+(E16*Modellvärden!E$5)+(F16*Modellvärden!F$5)+(G16*Modellvärden!G$5)+(H16*Modellvärden!H$5)+(I16*Modellvärden!I$5)+(J16*Modellvärden!J$5)
+(K16*Modellvärden!K$5)+(L16*Modellvärden!L$5))</f>
        <v>34.441916720147717</v>
      </c>
      <c r="P16" s="57">
        <f>(_xlfn.XLOOKUP(M16,Regressionsresultat!$B$53:$B$61,Modellvärden!$B$21:$B$29)*Modellvärden!$B$18)</f>
        <v>45.926090000000002</v>
      </c>
      <c r="Q16" s="57">
        <f t="shared" si="0"/>
        <v>38.337707811954338</v>
      </c>
      <c r="R16" s="57"/>
    </row>
    <row r="17" spans="1:18" ht="16" x14ac:dyDescent="0.35">
      <c r="A17" s="55" t="s">
        <v>181</v>
      </c>
      <c r="B17" s="56">
        <f>IF(_xlfn.XLOOKUP($A17,Indata!$A:$A,Indata!B:B)&lt;&gt;0,(_xlfn.XLOOKUP($A17,Indata!$A:$A,Indata!B:B)*Modellvärden!B$7)+Modellvärden!B$6,"")</f>
        <v>37.424225791000005</v>
      </c>
      <c r="C17" s="56">
        <f>IF(_xlfn.XLOOKUP($A17,Indata!$A:$A,Indata!C:C)&lt;&gt;0,(_xlfn.XLOOKUP($A17,Indata!$A:$A,Indata!C:C)*Modellvärden!C$7)+Modellvärden!C$6,"")</f>
        <v>32.469948700000003</v>
      </c>
      <c r="D17" s="56">
        <f>IF(_xlfn.XLOOKUP($A17,Indata!$A:$A,Indata!D:D)&lt;&gt;0,(_xlfn.XLOOKUP($A17,Indata!$A:$A,Indata!D:D)*Modellvärden!D$7)+Modellvärden!D$6,"")</f>
        <v>34.079013600000003</v>
      </c>
      <c r="E17" s="56">
        <f>IF(_xlfn.XLOOKUP($A17,Indata!$A:$A,Indata!E:E)&lt;&gt;0,(_xlfn.XLOOKUP($A17,Indata!$A:$A,Indata!E:E)*Modellvärden!E$7)+Modellvärden!E$6,"")</f>
        <v>33.933757900000003</v>
      </c>
      <c r="F17" s="56">
        <f>IF(_xlfn.XLOOKUP($A17,Indata!$A:$A,Indata!F:F)&lt;&gt;0,(_xlfn.XLOOKUP($A17,Indata!$A:$A,Indata!F:F)*Modellvärden!F$7)+Modellvärden!F$6,"")</f>
        <v>33.268411257343089</v>
      </c>
      <c r="G17" s="56">
        <f>IF(_xlfn.XLOOKUP($A17,Indata!$A:$A,Indata!G:G)&lt;&gt;0,(_xlfn.XLOOKUP($A17,Indata!$A:$A,Indata!G:G)*Modellvärden!G$7)+Modellvärden!G$6,"")</f>
        <v>28.893753999999998</v>
      </c>
      <c r="H17" s="56">
        <f>IF(_xlfn.XLOOKUP($A17,Indata!$A:$A,Indata!H:H)&lt;&gt;0,(_xlfn.XLOOKUP($A17,Indata!$A:$A,Indata!H:H)*Modellvärden!H$7)+Modellvärden!H$6,"")</f>
        <v>33.436017359999994</v>
      </c>
      <c r="I17" s="56">
        <f>IF(_xlfn.XLOOKUP($A17,Indata!$A:$A,Indata!I:I)&lt;&gt;0,(_xlfn.XLOOKUP($A17,Indata!$A:$A,Indata!I:I)*Modellvärden!I$7)+Modellvärden!I$6,"")</f>
        <v>25.799633299999996</v>
      </c>
      <c r="J17" s="56">
        <f>IF(_xlfn.XLOOKUP($A17,Indata!$A:$A,Indata!J:J)&lt;&gt;0,(_xlfn.XLOOKUP($A17,Indata!$A:$A,Indata!J:J)*Modellvärden!J$7)+Modellvärden!J$6,"")</f>
        <v>25.305552479999999</v>
      </c>
      <c r="K17" s="56">
        <f>IF(_xlfn.XLOOKUP($A17,Indata!$A:$A,Indata!K:K)&lt;&gt;0,(_xlfn.XLOOKUP($A17,Indata!$A:$A,Indata!K:K)*Modellvärden!K$7)+Modellvärden!K$6,"")</f>
        <v>38.244480880000005</v>
      </c>
      <c r="L17" s="56">
        <f>IF(_xlfn.XLOOKUP($A17,Indata!$A:$A,Indata!L:L)&lt;&gt;0,(_xlfn.XLOOKUP($A17,Indata!$A:$A,Indata!L:L)*Modellvärden!L$7)+Modellvärden!L$6,"")</f>
        <v>29.326049000000012</v>
      </c>
      <c r="M17" t="str">
        <f>_xlfn.XLOOKUP(A17,Indata!A:A,Indata!M:M)</f>
        <v>Pendlingskommun nära storstad</v>
      </c>
      <c r="N17" s="57">
        <f>IF(K17="",(B17*Modellvärden!B$11)+(C17*Modellvärden!C$11)+(D17*Modellvärden!D$11)+(E17*Modellvärden!E$11)+(F17*Modellvärden!F$11)+(G17*Modellvärden!G$11), (B17*Modellvärden!B$4)+(C17*Modellvärden!C$4)+(D17*Modellvärden!D$4)+(E17*Modellvärden!E$4)+(F17*Modellvärden!F$4)+(G17*Modellvärden!G$4)+(H17*Modellvärden!H$4)+(I17*Modellvärden!I$4)+(J17*Modellvärden!J$4)+(K17*Modellvärden!K$4)+(L17*Modellvärden!L$4))</f>
        <v>31.46683398005835</v>
      </c>
      <c r="O17" s="57">
        <f>IF(K17="",(B17*Modellvärden!B$12)+(C17*Modellvärden!C$12)+(D17*Modellvärden!D$12)+(E17*Modellvärden!E$12)+(F17*Modellvärden!F$12)+(G17*Modellvärden!G$12),(B17*Modellvärden!B$5)+(C17*Modellvärden!C$5)+(D17*Modellvärden!D$5)+(E17*Modellvärden!E$5)+(F17*Modellvärden!F$5)+(G17*Modellvärden!G$5)+(H17*Modellvärden!H$5)+(I17*Modellvärden!I$5)+(J17*Modellvärden!J$5)
+(K17*Modellvärden!K$5)+(L17*Modellvärden!L$5))</f>
        <v>31.192196644707703</v>
      </c>
      <c r="P17" s="57">
        <f>(_xlfn.XLOOKUP(M17,Regressionsresultat!$B$53:$B$61,Modellvärden!$B$21:$B$29)*Modellvärden!$B$18)</f>
        <v>36.636769999999999</v>
      </c>
      <c r="Q17" s="57">
        <f t="shared" si="0"/>
        <v>33.098600208255355</v>
      </c>
      <c r="R17" s="57"/>
    </row>
    <row r="18" spans="1:18" ht="16" x14ac:dyDescent="0.35">
      <c r="A18" s="55" t="s">
        <v>282</v>
      </c>
      <c r="B18" s="56">
        <f>IF(_xlfn.XLOOKUP($A18,Indata!$A:$A,Indata!B:B)&lt;&gt;0,(_xlfn.XLOOKUP($A18,Indata!$A:$A,Indata!B:B)*Modellvärden!B$7)+Modellvärden!B$6,"")</f>
        <v>34.580397060999999</v>
      </c>
      <c r="C18" s="56">
        <f>IF(_xlfn.XLOOKUP($A18,Indata!$A:$A,Indata!C:C)&lt;&gt;0,(_xlfn.XLOOKUP($A18,Indata!$A:$A,Indata!C:C)*Modellvärden!C$7)+Modellvärden!C$6,"")</f>
        <v>34.036294599999998</v>
      </c>
      <c r="D18" s="56">
        <f>IF(_xlfn.XLOOKUP($A18,Indata!$A:$A,Indata!D:D)&lt;&gt;0,(_xlfn.XLOOKUP($A18,Indata!$A:$A,Indata!D:D)*Modellvärden!D$7)+Modellvärden!D$6,"")</f>
        <v>33.878246880000006</v>
      </c>
      <c r="E18" s="56">
        <f>IF(_xlfn.XLOOKUP($A18,Indata!$A:$A,Indata!E:E)&lt;&gt;0,(_xlfn.XLOOKUP($A18,Indata!$A:$A,Indata!E:E)*Modellvärden!E$7)+Modellvärden!E$6,"")</f>
        <v>34.142479399999999</v>
      </c>
      <c r="F18" s="56">
        <f>IF(_xlfn.XLOOKUP($A18,Indata!$A:$A,Indata!F:F)&lt;&gt;0,(_xlfn.XLOOKUP($A18,Indata!$A:$A,Indata!F:F)*Modellvärden!F$7)+Modellvärden!F$6,"")</f>
        <v>35.521723342848553</v>
      </c>
      <c r="G18" s="56">
        <f>IF(_xlfn.XLOOKUP($A18,Indata!$A:$A,Indata!G:G)&lt;&gt;0,(_xlfn.XLOOKUP($A18,Indata!$A:$A,Indata!G:G)*Modellvärden!G$7)+Modellvärden!G$6,"")</f>
        <v>42.705451599999996</v>
      </c>
      <c r="H18" s="56">
        <f>IF(_xlfn.XLOOKUP($A18,Indata!$A:$A,Indata!H:H)&lt;&gt;0,(_xlfn.XLOOKUP($A18,Indata!$A:$A,Indata!H:H)*Modellvärden!H$7)+Modellvärden!H$6,"")</f>
        <v>38.952240939999996</v>
      </c>
      <c r="I18" s="56">
        <f>IF(_xlfn.XLOOKUP($A18,Indata!$A:$A,Indata!I:I)&lt;&gt;0,(_xlfn.XLOOKUP($A18,Indata!$A:$A,Indata!I:I)*Modellvärden!I$7)+Modellvärden!I$6,"")</f>
        <v>40.650376020000003</v>
      </c>
      <c r="J18" s="56">
        <f>IF(_xlfn.XLOOKUP($A18,Indata!$A:$A,Indata!J:J)&lt;&gt;0,(_xlfn.XLOOKUP($A18,Indata!$A:$A,Indata!J:J)*Modellvärden!J$7)+Modellvärden!J$6,"")</f>
        <v>42.27790104000001</v>
      </c>
      <c r="K18" s="56">
        <f>IF(_xlfn.XLOOKUP($A18,Indata!$A:$A,Indata!K:K)&lt;&gt;0,(_xlfn.XLOOKUP($A18,Indata!$A:$A,Indata!K:K)*Modellvärden!K$7)+Modellvärden!K$6,"")</f>
        <v>41.457798289999999</v>
      </c>
      <c r="L18" s="56">
        <f>IF(_xlfn.XLOOKUP($A18,Indata!$A:$A,Indata!L:L)&lt;&gt;0,(_xlfn.XLOOKUP($A18,Indata!$A:$A,Indata!L:L)*Modellvärden!L$7)+Modellvärden!L$6,"")</f>
        <v>34.169837599999994</v>
      </c>
      <c r="M18" t="str">
        <f>_xlfn.XLOOKUP(A18,Indata!A:A,Indata!M:M)</f>
        <v>Landsbygdskommun</v>
      </c>
      <c r="N18" s="57">
        <f>IF(K18="",(B18*Modellvärden!B$11)+(C18*Modellvärden!C$11)+(D18*Modellvärden!D$11)+(E18*Modellvärden!E$11)+(F18*Modellvärden!F$11)+(G18*Modellvärden!G$11), (B18*Modellvärden!B$4)+(C18*Modellvärden!C$4)+(D18*Modellvärden!D$4)+(E18*Modellvärden!E$4)+(F18*Modellvärden!F$4)+(G18*Modellvärden!G$4)+(H18*Modellvärden!H$4)+(I18*Modellvärden!I$4)+(J18*Modellvärden!J$4)+(K18*Modellvärden!K$4)+(L18*Modellvärden!L$4))</f>
        <v>37.366481123100023</v>
      </c>
      <c r="O18" s="57">
        <f>IF(K18="",(B18*Modellvärden!B$12)+(C18*Modellvärden!C$12)+(D18*Modellvärden!D$12)+(E18*Modellvärden!E$12)+(F18*Modellvärden!F$12)+(G18*Modellvärden!G$12),(B18*Modellvärden!B$5)+(C18*Modellvärden!C$5)+(D18*Modellvärden!D$5)+(E18*Modellvärden!E$5)+(F18*Modellvärden!F$5)+(G18*Modellvärden!G$5)+(H18*Modellvärden!H$5)+(I18*Modellvärden!I$5)+(J18*Modellvärden!J$5)
+(K18*Modellvärden!K$5)+(L18*Modellvärden!L$5))</f>
        <v>36.923527040535674</v>
      </c>
      <c r="P18" s="57">
        <f>(_xlfn.XLOOKUP(M18,Regressionsresultat!$B$53:$B$61,Modellvärden!$B$21:$B$29)*Modellvärden!$B$18)</f>
        <v>25.386849999999999</v>
      </c>
      <c r="Q18" s="57">
        <f t="shared" si="0"/>
        <v>33.22561938787856</v>
      </c>
      <c r="R18" s="57"/>
    </row>
    <row r="19" spans="1:18" ht="16" x14ac:dyDescent="0.35">
      <c r="A19" s="55" t="s">
        <v>115</v>
      </c>
      <c r="B19" s="56">
        <f>IF(_xlfn.XLOOKUP($A19,Indata!$A:$A,Indata!B:B)&lt;&gt;0,(_xlfn.XLOOKUP($A19,Indata!$A:$A,Indata!B:B)*Modellvärden!B$7)+Modellvärden!B$6,"")</f>
        <v>36.665999836000005</v>
      </c>
      <c r="C19" s="56">
        <f>IF(_xlfn.XLOOKUP($A19,Indata!$A:$A,Indata!C:C)&lt;&gt;0,(_xlfn.XLOOKUP($A19,Indata!$A:$A,Indata!C:C)*Modellvärden!C$7)+Modellvärden!C$6,"")</f>
        <v>32.565257199999998</v>
      </c>
      <c r="D19" s="56">
        <f>IF(_xlfn.XLOOKUP($A19,Indata!$A:$A,Indata!D:D)&lt;&gt;0,(_xlfn.XLOOKUP($A19,Indata!$A:$A,Indata!D:D)*Modellvärden!D$7)+Modellvärden!D$6,"")</f>
        <v>33.889898520000003</v>
      </c>
      <c r="E19" s="56">
        <f>IF(_xlfn.XLOOKUP($A19,Indata!$A:$A,Indata!E:E)&lt;&gt;0,(_xlfn.XLOOKUP($A19,Indata!$A:$A,Indata!E:E)*Modellvärden!E$7)+Modellvärden!E$6,"")</f>
        <v>33.806476199999999</v>
      </c>
      <c r="F19" s="56">
        <f>IF(_xlfn.XLOOKUP($A19,Indata!$A:$A,Indata!F:F)&lt;&gt;0,(_xlfn.XLOOKUP($A19,Indata!$A:$A,Indata!F:F)*Modellvärden!F$7)+Modellvärden!F$6,"")</f>
        <v>34.077717427466148</v>
      </c>
      <c r="G19" s="56">
        <f>IF(_xlfn.XLOOKUP($A19,Indata!$A:$A,Indata!G:G)&lt;&gt;0,(_xlfn.XLOOKUP($A19,Indata!$A:$A,Indata!G:G)*Modellvärden!G$7)+Modellvärden!G$6,"")</f>
        <v>36.747464399999998</v>
      </c>
      <c r="H19" s="56">
        <f>IF(_xlfn.XLOOKUP($A19,Indata!$A:$A,Indata!H:H)&lt;&gt;0,(_xlfn.XLOOKUP($A19,Indata!$A:$A,Indata!H:H)*Modellvärden!H$7)+Modellvärden!H$6,"")</f>
        <v>26.807278099999998</v>
      </c>
      <c r="I19" s="56">
        <f>IF(_xlfn.XLOOKUP($A19,Indata!$A:$A,Indata!I:I)&lt;&gt;0,(_xlfn.XLOOKUP($A19,Indata!$A:$A,Indata!I:I)*Modellvärden!I$7)+Modellvärden!I$6,"")</f>
        <v>30.018594299999997</v>
      </c>
      <c r="J19" s="56">
        <f>IF(_xlfn.XLOOKUP($A19,Indata!$A:$A,Indata!J:J)&lt;&gt;0,(_xlfn.XLOOKUP($A19,Indata!$A:$A,Indata!J:J)*Modellvärden!J$7)+Modellvärden!J$6,"")</f>
        <v>39.89859984000001</v>
      </c>
      <c r="K19" s="56">
        <f>IF(_xlfn.XLOOKUP($A19,Indata!$A:$A,Indata!K:K)&lt;&gt;0,(_xlfn.XLOOKUP($A19,Indata!$A:$A,Indata!K:K)*Modellvärden!K$7)+Modellvärden!K$6,"")</f>
        <v>29.615459970000003</v>
      </c>
      <c r="L19" s="56">
        <f>IF(_xlfn.XLOOKUP($A19,Indata!$A:$A,Indata!L:L)&lt;&gt;0,(_xlfn.XLOOKUP($A19,Indata!$A:$A,Indata!L:L)*Modellvärden!L$7)+Modellvärden!L$6,"")</f>
        <v>26.788826400000033</v>
      </c>
      <c r="M19" t="str">
        <f>_xlfn.XLOOKUP(A19,Indata!A:A,Indata!M:M)</f>
        <v>Landsbygdskommun med besöksnäring</v>
      </c>
      <c r="N19" s="57">
        <f>IF(K19="",(B19*Modellvärden!B$11)+(C19*Modellvärden!C$11)+(D19*Modellvärden!D$11)+(E19*Modellvärden!E$11)+(F19*Modellvärden!F$11)+(G19*Modellvärden!G$11), (B19*Modellvärden!B$4)+(C19*Modellvärden!C$4)+(D19*Modellvärden!D$4)+(E19*Modellvärden!E$4)+(F19*Modellvärden!F$4)+(G19*Modellvärden!G$4)+(H19*Modellvärden!H$4)+(I19*Modellvärden!I$4)+(J19*Modellvärden!J$4)+(K19*Modellvärden!K$4)+(L19*Modellvärden!L$4))</f>
        <v>32.548920795771764</v>
      </c>
      <c r="O19" s="57">
        <f>IF(K19="",(B19*Modellvärden!B$12)+(C19*Modellvärden!C$12)+(D19*Modellvärden!D$12)+(E19*Modellvärden!E$12)+(F19*Modellvärden!F$12)+(G19*Modellvärden!G$12),(B19*Modellvärden!B$5)+(C19*Modellvärden!C$5)+(D19*Modellvärden!D$5)+(E19*Modellvärden!E$5)+(F19*Modellvärden!F$5)+(G19*Modellvärden!G$5)+(H19*Modellvärden!H$5)+(I19*Modellvärden!I$5)+(J19*Modellvärden!J$5)
+(K19*Modellvärden!K$5)+(L19*Modellvärden!L$5))</f>
        <v>32.348225217939088</v>
      </c>
      <c r="P19" s="57">
        <f>(_xlfn.XLOOKUP(M19,Regressionsresultat!$B$53:$B$61,Modellvärden!$B$21:$B$29)*Modellvärden!$B$18)</f>
        <v>33.92051</v>
      </c>
      <c r="Q19" s="57">
        <f t="shared" si="0"/>
        <v>32.939218671236951</v>
      </c>
      <c r="R19" s="57"/>
    </row>
    <row r="20" spans="1:18" ht="16" x14ac:dyDescent="0.35">
      <c r="A20" s="55" t="s">
        <v>268</v>
      </c>
      <c r="B20" s="56">
        <f>IF(_xlfn.XLOOKUP($A20,Indata!$A:$A,Indata!B:B)&lt;&gt;0,(_xlfn.XLOOKUP($A20,Indata!$A:$A,Indata!B:B)*Modellvärden!B$7)+Modellvärden!B$6,"")</f>
        <v>36.836332468000002</v>
      </c>
      <c r="C20" s="56">
        <f>IF(_xlfn.XLOOKUP($A20,Indata!$A:$A,Indata!C:C)&lt;&gt;0,(_xlfn.XLOOKUP($A20,Indata!$A:$A,Indata!C:C)*Modellvärden!C$7)+Modellvärden!C$6,"")</f>
        <v>36.413936499999998</v>
      </c>
      <c r="D20" s="56">
        <f>IF(_xlfn.XLOOKUP($A20,Indata!$A:$A,Indata!D:D)&lt;&gt;0,(_xlfn.XLOOKUP($A20,Indata!$A:$A,Indata!D:D)*Modellvärden!D$7)+Modellvärden!D$6,"")</f>
        <v>34.54149408</v>
      </c>
      <c r="E20" s="56">
        <f>IF(_xlfn.XLOOKUP($A20,Indata!$A:$A,Indata!E:E)&lt;&gt;0,(_xlfn.XLOOKUP($A20,Indata!$A:$A,Indata!E:E)*Modellvärden!E$7)+Modellvärden!E$6,"")</f>
        <v>36.382330000000003</v>
      </c>
      <c r="F20" s="56">
        <f>IF(_xlfn.XLOOKUP($A20,Indata!$A:$A,Indata!F:F)&lt;&gt;0,(_xlfn.XLOOKUP($A20,Indata!$A:$A,Indata!F:F)*Modellvärden!F$7)+Modellvärden!F$6,"")</f>
        <v>37.960307547625433</v>
      </c>
      <c r="G20" s="56">
        <f>IF(_xlfn.XLOOKUP($A20,Indata!$A:$A,Indata!G:G)&lt;&gt;0,(_xlfn.XLOOKUP($A20,Indata!$A:$A,Indata!G:G)*Modellvärden!G$7)+Modellvärden!G$6,"")</f>
        <v>29.299980399999995</v>
      </c>
      <c r="H20" s="56">
        <f>IF(_xlfn.XLOOKUP($A20,Indata!$A:$A,Indata!H:H)&lt;&gt;0,(_xlfn.XLOOKUP($A20,Indata!$A:$A,Indata!H:H)*Modellvärden!H$7)+Modellvärden!H$6,"")</f>
        <v>43.587722939999999</v>
      </c>
      <c r="I20" s="56">
        <f>IF(_xlfn.XLOOKUP($A20,Indata!$A:$A,Indata!I:I)&lt;&gt;0,(_xlfn.XLOOKUP($A20,Indata!$A:$A,Indata!I:I)*Modellvärden!I$7)+Modellvärden!I$6,"")</f>
        <v>29.765456639999996</v>
      </c>
      <c r="J20" s="56">
        <f>IF(_xlfn.XLOOKUP($A20,Indata!$A:$A,Indata!J:J)&lt;&gt;0,(_xlfn.XLOOKUP($A20,Indata!$A:$A,Indata!J:J)*Modellvärden!J$7)+Modellvärden!J$6,"")</f>
        <v>38.841132640000005</v>
      </c>
      <c r="K20" s="56">
        <f>IF(_xlfn.XLOOKUP($A20,Indata!$A:$A,Indata!K:K)&lt;&gt;0,(_xlfn.XLOOKUP($A20,Indata!$A:$A,Indata!K:K)*Modellvärden!K$7)+Modellvärden!K$6,"")</f>
        <v>42.613148370000005</v>
      </c>
      <c r="L20" s="56">
        <f>IF(_xlfn.XLOOKUP($A20,Indata!$A:$A,Indata!L:L)&lt;&gt;0,(_xlfn.XLOOKUP($A20,Indata!$A:$A,Indata!L:L)*Modellvärden!L$7)+Modellvärden!L$6,"")</f>
        <v>43.39610159999998</v>
      </c>
      <c r="M20" t="str">
        <f>_xlfn.XLOOKUP(A20,Indata!A:A,Indata!M:M)</f>
        <v>Större stad</v>
      </c>
      <c r="N20" s="57">
        <f>IF(K20="",(B20*Modellvärden!B$11)+(C20*Modellvärden!C$11)+(D20*Modellvärden!D$11)+(E20*Modellvärden!E$11)+(F20*Modellvärden!F$11)+(G20*Modellvärden!G$11), (B20*Modellvärden!B$4)+(C20*Modellvärden!C$4)+(D20*Modellvärden!D$4)+(E20*Modellvärden!E$4)+(F20*Modellvärden!F$4)+(G20*Modellvärden!G$4)+(H20*Modellvärden!H$4)+(I20*Modellvärden!I$4)+(J20*Modellvärden!J$4)+(K20*Modellvärden!K$4)+(L20*Modellvärden!L$4))</f>
        <v>36.797760120854925</v>
      </c>
      <c r="O20" s="57">
        <f>IF(K20="",(B20*Modellvärden!B$12)+(C20*Modellvärden!C$12)+(D20*Modellvärden!D$12)+(E20*Modellvärden!E$12)+(F20*Modellvärden!F$12)+(G20*Modellvärden!G$12),(B20*Modellvärden!B$5)+(C20*Modellvärden!C$5)+(D20*Modellvärden!D$5)+(E20*Modellvärden!E$5)+(F20*Modellvärden!F$5)+(G20*Modellvärden!G$5)+(H20*Modellvärden!H$5)+(I20*Modellvärden!I$5)+(J20*Modellvärden!J$5)
+(K20*Modellvärden!K$5)+(L20*Modellvärden!L$5))</f>
        <v>36.476380639164837</v>
      </c>
      <c r="P20" s="57">
        <f>(_xlfn.XLOOKUP(M20,Regressionsresultat!$B$53:$B$61,Modellvärden!$B$21:$B$29)*Modellvärden!$B$18)</f>
        <v>46.017619999999994</v>
      </c>
      <c r="Q20" s="57">
        <f t="shared" si="0"/>
        <v>39.763920253339919</v>
      </c>
      <c r="R20" s="57"/>
    </row>
    <row r="21" spans="1:18" ht="16" x14ac:dyDescent="0.35">
      <c r="A21" s="55" t="s">
        <v>206</v>
      </c>
      <c r="B21" s="56">
        <f>IF(_xlfn.XLOOKUP($A21,Indata!$A:$A,Indata!B:B)&lt;&gt;0,(_xlfn.XLOOKUP($A21,Indata!$A:$A,Indata!B:B)*Modellvärden!B$7)+Modellvärden!B$6,"")</f>
        <v>36.238591102000001</v>
      </c>
      <c r="C21" s="56">
        <f>IF(_xlfn.XLOOKUP($A21,Indata!$A:$A,Indata!C:C)&lt;&gt;0,(_xlfn.XLOOKUP($A21,Indata!$A:$A,Indata!C:C)*Modellvärden!C$7)+Modellvärden!C$6,"")</f>
        <v>42.316208799999998</v>
      </c>
      <c r="D21" s="56">
        <f>IF(_xlfn.XLOOKUP($A21,Indata!$A:$A,Indata!D:D)&lt;&gt;0,(_xlfn.XLOOKUP($A21,Indata!$A:$A,Indata!D:D)*Modellvärden!D$7)+Modellvärden!D$6,"")</f>
        <v>34.876702800000004</v>
      </c>
      <c r="E21" s="56">
        <f>IF(_xlfn.XLOOKUP($A21,Indata!$A:$A,Indata!E:E)&lt;&gt;0,(_xlfn.XLOOKUP($A21,Indata!$A:$A,Indata!E:E)*Modellvärden!E$7)+Modellvärden!E$6,"")</f>
        <v>37.487657599999999</v>
      </c>
      <c r="F21" s="56">
        <f>IF(_xlfn.XLOOKUP($A21,Indata!$A:$A,Indata!F:F)&lt;&gt;0,(_xlfn.XLOOKUP($A21,Indata!$A:$A,Indata!F:F)*Modellvärden!F$7)+Modellvärden!F$6,"")</f>
        <v>37.626551578225346</v>
      </c>
      <c r="G21" s="56">
        <f>IF(_xlfn.XLOOKUP($A21,Indata!$A:$A,Indata!G:G)&lt;&gt;0,(_xlfn.XLOOKUP($A21,Indata!$A:$A,Indata!G:G)*Modellvärden!G$7)+Modellvärden!G$6,"")</f>
        <v>44.9396968</v>
      </c>
      <c r="H21" s="56">
        <f>IF(_xlfn.XLOOKUP($A21,Indata!$A:$A,Indata!H:H)&lt;&gt;0,(_xlfn.XLOOKUP($A21,Indata!$A:$A,Indata!H:H)*Modellvärden!H$7)+Modellvärden!H$6,"")</f>
        <v>43.495013299999997</v>
      </c>
      <c r="I21" s="56">
        <f>IF(_xlfn.XLOOKUP($A21,Indata!$A:$A,Indata!I:I)&lt;&gt;0,(_xlfn.XLOOKUP($A21,Indata!$A:$A,Indata!I:I)*Modellvärden!I$7)+Modellvärden!I$6,"")</f>
        <v>49.341435680000004</v>
      </c>
      <c r="J21" s="56">
        <f>IF(_xlfn.XLOOKUP($A21,Indata!$A:$A,Indata!J:J)&lt;&gt;0,(_xlfn.XLOOKUP($A21,Indata!$A:$A,Indata!J:J)*Modellvärden!J$7)+Modellvärden!J$6,"")</f>
        <v>42.965254720000004</v>
      </c>
      <c r="K21" s="56">
        <f>IF(_xlfn.XLOOKUP($A21,Indata!$A:$A,Indata!K:K)&lt;&gt;0,(_xlfn.XLOOKUP($A21,Indata!$A:$A,Indata!K:K)*Modellvärden!K$7)+Modellvärden!K$6,"")</f>
        <v>37.377968320000001</v>
      </c>
      <c r="L21" s="56">
        <f>IF(_xlfn.XLOOKUP($A21,Indata!$A:$A,Indata!L:L)&lt;&gt;0,(_xlfn.XLOOKUP($A21,Indata!$A:$A,Indata!L:L)*Modellvärden!L$7)+Modellvärden!L$6,"")</f>
        <v>42.934788400000031</v>
      </c>
      <c r="M21" t="str">
        <f>_xlfn.XLOOKUP(A21,Indata!A:A,Indata!M:M)</f>
        <v>Större stad</v>
      </c>
      <c r="N21" s="57">
        <f>IF(K21="",(B21*Modellvärden!B$11)+(C21*Modellvärden!C$11)+(D21*Modellvärden!D$11)+(E21*Modellvärden!E$11)+(F21*Modellvärden!F$11)+(G21*Modellvärden!G$11), (B21*Modellvärden!B$4)+(C21*Modellvärden!C$4)+(D21*Modellvärden!D$4)+(E21*Modellvärden!E$4)+(F21*Modellvärden!F$4)+(G21*Modellvärden!G$4)+(H21*Modellvärden!H$4)+(I21*Modellvärden!I$4)+(J21*Modellvärden!J$4)+(K21*Modellvärden!K$4)+(L21*Modellvärden!L$4))</f>
        <v>41.548930623236913</v>
      </c>
      <c r="O21" s="57">
        <f>IF(K21="",(B21*Modellvärden!B$12)+(C21*Modellvärden!C$12)+(D21*Modellvärden!D$12)+(E21*Modellvärden!E$12)+(F21*Modellvärden!F$12)+(G21*Modellvärden!G$12),(B21*Modellvärden!B$5)+(C21*Modellvärden!C$5)+(D21*Modellvärden!D$5)+(E21*Modellvärden!E$5)+(F21*Modellvärden!F$5)+(G21*Modellvärden!G$5)+(H21*Modellvärden!H$5)+(I21*Modellvärden!I$5)+(J21*Modellvärden!J$5)
+(K21*Modellvärden!K$5)+(L21*Modellvärden!L$5))</f>
        <v>41.835113319259371</v>
      </c>
      <c r="P21" s="57">
        <f>(_xlfn.XLOOKUP(M21,Regressionsresultat!$B$53:$B$61,Modellvärden!$B$21:$B$29)*Modellvärden!$B$18)</f>
        <v>46.017619999999994</v>
      </c>
      <c r="Q21" s="57">
        <f t="shared" si="0"/>
        <v>43.133887980832093</v>
      </c>
      <c r="R21" s="57"/>
    </row>
    <row r="22" spans="1:18" ht="16" x14ac:dyDescent="0.35">
      <c r="A22" s="55" t="s">
        <v>21</v>
      </c>
      <c r="B22" s="56">
        <f>IF(_xlfn.XLOOKUP($A22,Indata!$A:$A,Indata!B:B)&lt;&gt;0,(_xlfn.XLOOKUP($A22,Indata!$A:$A,Indata!B:B)*Modellvärden!B$7)+Modellvärden!B$6,"")</f>
        <v>37.551315061000004</v>
      </c>
      <c r="C22" s="56">
        <f>IF(_xlfn.XLOOKUP($A22,Indata!$A:$A,Indata!C:C)&lt;&gt;0,(_xlfn.XLOOKUP($A22,Indata!$A:$A,Indata!C:C)*Modellvärden!C$7)+Modellvärden!C$6,"")</f>
        <v>40.532108800000003</v>
      </c>
      <c r="D22" s="56">
        <f>IF(_xlfn.XLOOKUP($A22,Indata!$A:$A,Indata!D:D)&lt;&gt;0,(_xlfn.XLOOKUP($A22,Indata!$A:$A,Indata!D:D)*Modellvärden!D$7)+Modellvärden!D$6,"")</f>
        <v>38.163361560000006</v>
      </c>
      <c r="E22" s="56">
        <f>IF(_xlfn.XLOOKUP($A22,Indata!$A:$A,Indata!E:E)&lt;&gt;0,(_xlfn.XLOOKUP($A22,Indata!$A:$A,Indata!E:E)*Modellvärden!E$7)+Modellvärden!E$6,"")</f>
        <v>37.022579999999998</v>
      </c>
      <c r="F22" s="56">
        <f>IF(_xlfn.XLOOKUP($A22,Indata!$A:$A,Indata!F:F)&lt;&gt;0,(_xlfn.XLOOKUP($A22,Indata!$A:$A,Indata!F:F)*Modellvärden!F$7)+Modellvärden!F$6,"")</f>
        <v>33.270735271589274</v>
      </c>
      <c r="G22" s="56">
        <f>IF(_xlfn.XLOOKUP($A22,Indata!$A:$A,Indata!G:G)&lt;&gt;0,(_xlfn.XLOOKUP($A22,Indata!$A:$A,Indata!G:G)*Modellvärden!G$7)+Modellvärden!G$6,"")</f>
        <v>44.736583599999996</v>
      </c>
      <c r="H22" s="56">
        <f>IF(_xlfn.XLOOKUP($A22,Indata!$A:$A,Indata!H:H)&lt;&gt;0,(_xlfn.XLOOKUP($A22,Indata!$A:$A,Indata!H:H)*Modellvärden!H$7)+Modellvärden!H$6,"")</f>
        <v>41.826239779999995</v>
      </c>
      <c r="I22" s="56">
        <f>IF(_xlfn.XLOOKUP($A22,Indata!$A:$A,Indata!I:I)&lt;&gt;0,(_xlfn.XLOOKUP($A22,Indata!$A:$A,Indata!I:I)*Modellvärden!I$7)+Modellvärden!I$6,"")</f>
        <v>41.156651340000003</v>
      </c>
      <c r="J22" s="56">
        <f>IF(_xlfn.XLOOKUP($A22,Indata!$A:$A,Indata!J:J)&lt;&gt;0,(_xlfn.XLOOKUP($A22,Indata!$A:$A,Indata!J:J)*Modellvärden!J$7)+Modellvärden!J$6,"")</f>
        <v>32.919316320000007</v>
      </c>
      <c r="K22" s="56">
        <f>IF(_xlfn.XLOOKUP($A22,Indata!$A:$A,Indata!K:K)&lt;&gt;0,(_xlfn.XLOOKUP($A22,Indata!$A:$A,Indata!K:K)*Modellvärden!K$7)+Modellvärden!K$6,"")</f>
        <v>41.241170150000002</v>
      </c>
      <c r="L22" s="56">
        <f>IF(_xlfn.XLOOKUP($A22,Indata!$A:$A,Indata!L:L)&lt;&gt;0,(_xlfn.XLOOKUP($A22,Indata!$A:$A,Indata!L:L)*Modellvärden!L$7)+Modellvärden!L$6,"")</f>
        <v>62.079286200000013</v>
      </c>
      <c r="M22" t="str">
        <f>_xlfn.XLOOKUP(A22,Indata!A:A,Indata!M:M)</f>
        <v>Pendlingskommun nära storstad</v>
      </c>
      <c r="N22" s="57">
        <f>IF(K22="",(B22*Modellvärden!B$11)+(C22*Modellvärden!C$11)+(D22*Modellvärden!D$11)+(E22*Modellvärden!E$11)+(F22*Modellvärden!F$11)+(G22*Modellvärden!G$11), (B22*Modellvärden!B$4)+(C22*Modellvärden!C$4)+(D22*Modellvärden!D$4)+(E22*Modellvärden!E$4)+(F22*Modellvärden!F$4)+(G22*Modellvärden!G$4)+(H22*Modellvärden!H$4)+(I22*Modellvärden!I$4)+(J22*Modellvärden!J$4)+(K22*Modellvärden!K$4)+(L22*Modellvärden!L$4))</f>
        <v>42.083361954221473</v>
      </c>
      <c r="O22" s="57">
        <f>IF(K22="",(B22*Modellvärden!B$12)+(C22*Modellvärden!C$12)+(D22*Modellvärden!D$12)+(E22*Modellvärden!E$12)+(F22*Modellvärden!F$12)+(G22*Modellvärden!G$12),(B22*Modellvärden!B$5)+(C22*Modellvärden!C$5)+(D22*Modellvärden!D$5)+(E22*Modellvärden!E$5)+(F22*Modellvärden!F$5)+(G22*Modellvärden!G$5)+(H22*Modellvärden!H$5)+(I22*Modellvärden!I$5)+(J22*Modellvärden!J$5)
+(K22*Modellvärden!K$5)+(L22*Modellvärden!L$5))</f>
        <v>42.755573964197609</v>
      </c>
      <c r="P22" s="57">
        <f>(_xlfn.XLOOKUP(M22,Regressionsresultat!$B$53:$B$61,Modellvärden!$B$21:$B$29)*Modellvärden!$B$18)</f>
        <v>36.636769999999999</v>
      </c>
      <c r="Q22" s="57">
        <f t="shared" si="0"/>
        <v>40.49190197280636</v>
      </c>
      <c r="R22" s="57"/>
    </row>
    <row r="23" spans="1:18" ht="16" x14ac:dyDescent="0.35">
      <c r="A23" s="55" t="s">
        <v>69</v>
      </c>
      <c r="B23" s="56">
        <f>IF(_xlfn.XLOOKUP($A23,Indata!$A:$A,Indata!B:B)&lt;&gt;0,(_xlfn.XLOOKUP($A23,Indata!$A:$A,Indata!B:B)*Modellvärden!B$7)+Modellvärden!B$6,"")</f>
        <v>36.943010431000005</v>
      </c>
      <c r="C23" s="56">
        <f>IF(_xlfn.XLOOKUP($A23,Indata!$A:$A,Indata!C:C)&lt;&gt;0,(_xlfn.XLOOKUP($A23,Indata!$A:$A,Indata!C:C)*Modellvärden!C$7)+Modellvärden!C$6,"")</f>
        <v>32.074629700000003</v>
      </c>
      <c r="D23" s="56">
        <f>IF(_xlfn.XLOOKUP($A23,Indata!$A:$A,Indata!D:D)&lt;&gt;0,(_xlfn.XLOOKUP($A23,Indata!$A:$A,Indata!D:D)*Modellvärden!D$7)+Modellvärden!D$6,"")</f>
        <v>33.841499400000004</v>
      </c>
      <c r="E23" s="56">
        <f>IF(_xlfn.XLOOKUP($A23,Indata!$A:$A,Indata!E:E)&lt;&gt;0,(_xlfn.XLOOKUP($A23,Indata!$A:$A,Indata!E:E)*Modellvärden!E$7)+Modellvärden!E$6,"")</f>
        <v>33.760890400000001</v>
      </c>
      <c r="F23" s="56">
        <f>IF(_xlfn.XLOOKUP($A23,Indata!$A:$A,Indata!F:F)&lt;&gt;0,(_xlfn.XLOOKUP($A23,Indata!$A:$A,Indata!F:F)*Modellvärden!F$7)+Modellvärden!F$6,"")</f>
        <v>34.072654728992362</v>
      </c>
      <c r="G23" s="56">
        <f>IF(_xlfn.XLOOKUP($A23,Indata!$A:$A,Indata!G:G)&lt;&gt;0,(_xlfn.XLOOKUP($A23,Indata!$A:$A,Indata!G:G)*Modellvärden!G$7)+Modellvärden!G$6,"")</f>
        <v>30.383250799999999</v>
      </c>
      <c r="H23" s="56">
        <f>IF(_xlfn.XLOOKUP($A23,Indata!$A:$A,Indata!H:H)&lt;&gt;0,(_xlfn.XLOOKUP($A23,Indata!$A:$A,Indata!H:H)*Modellvärden!H$7)+Modellvärden!H$6,"")</f>
        <v>27.317181119999994</v>
      </c>
      <c r="I23" s="56">
        <f>IF(_xlfn.XLOOKUP($A23,Indata!$A:$A,Indata!I:I)&lt;&gt;0,(_xlfn.XLOOKUP($A23,Indata!$A:$A,Indata!I:I)*Modellvärden!I$7)+Modellvärden!I$6,"")</f>
        <v>34.912589059999995</v>
      </c>
      <c r="J23" s="56">
        <f>IF(_xlfn.XLOOKUP($A23,Indata!$A:$A,Indata!J:J)&lt;&gt;0,(_xlfn.XLOOKUP($A23,Indata!$A:$A,Indata!J:J)*Modellvärden!J$7)+Modellvärden!J$6,"")</f>
        <v>31.70322904</v>
      </c>
      <c r="K23" s="56">
        <f>IF(_xlfn.XLOOKUP($A23,Indata!$A:$A,Indata!K:K)&lt;&gt;0,(_xlfn.XLOOKUP($A23,Indata!$A:$A,Indata!K:K)*Modellvärden!K$7)+Modellvärden!K$6,"")</f>
        <v>34.381279050000003</v>
      </c>
      <c r="L23" s="56">
        <f>IF(_xlfn.XLOOKUP($A23,Indata!$A:$A,Indata!L:L)&lt;&gt;0,(_xlfn.XLOOKUP($A23,Indata!$A:$A,Indata!L:L)*Modellvärden!L$7)+Modellvärden!L$6,"")</f>
        <v>32.324584799999997</v>
      </c>
      <c r="M23" t="str">
        <f>_xlfn.XLOOKUP(A23,Indata!A:A,Indata!M:M)</f>
        <v>Pendlingskommun nära mindre tätort</v>
      </c>
      <c r="N23" s="57">
        <f>IF(K23="",(B23*Modellvärden!B$11)+(C23*Modellvärden!C$11)+(D23*Modellvärden!D$11)+(E23*Modellvärden!E$11)+(F23*Modellvärden!F$11)+(G23*Modellvärden!G$11), (B23*Modellvärden!B$4)+(C23*Modellvärden!C$4)+(D23*Modellvärden!D$4)+(E23*Modellvärden!E$4)+(F23*Modellvärden!F$4)+(G23*Modellvärden!G$4)+(H23*Modellvärden!H$4)+(I23*Modellvärden!I$4)+(J23*Modellvärden!J$4)+(K23*Modellvärden!K$4)+(L23*Modellvärden!L$4))</f>
        <v>32.792436580313236</v>
      </c>
      <c r="O23" s="57">
        <f>IF(K23="",(B23*Modellvärden!B$12)+(C23*Modellvärden!C$12)+(D23*Modellvärden!D$12)+(E23*Modellvärden!E$12)+(F23*Modellvärden!F$12)+(G23*Modellvärden!G$12),(B23*Modellvärden!B$5)+(C23*Modellvärden!C$5)+(D23*Modellvärden!D$5)+(E23*Modellvärden!E$5)+(F23*Modellvärden!F$5)+(G23*Modellvärden!G$5)+(H23*Modellvärden!H$5)+(I23*Modellvärden!I$5)+(J23*Modellvärden!J$5)
+(K23*Modellvärden!K$5)+(L23*Modellvärden!L$5))</f>
        <v>32.781936598293811</v>
      </c>
      <c r="P23" s="57">
        <f>(_xlfn.XLOOKUP(M23,Regressionsresultat!$B$53:$B$61,Modellvärden!$B$21:$B$29)*Modellvärden!$B$18)</f>
        <v>35.411339999999996</v>
      </c>
      <c r="Q23" s="57">
        <f t="shared" si="0"/>
        <v>33.661904392869012</v>
      </c>
      <c r="R23" s="57"/>
    </row>
    <row r="24" spans="1:18" ht="16" x14ac:dyDescent="0.35">
      <c r="A24" s="55" t="s">
        <v>141</v>
      </c>
      <c r="B24" s="56">
        <f>IF(_xlfn.XLOOKUP($A24,Indata!$A:$A,Indata!B:B)&lt;&gt;0,(_xlfn.XLOOKUP($A24,Indata!$A:$A,Indata!B:B)*Modellvärden!B$7)+Modellvärden!B$6,"")</f>
        <v>37.609046233000001</v>
      </c>
      <c r="C24" s="56">
        <f>IF(_xlfn.XLOOKUP($A24,Indata!$A:$A,Indata!C:C)&lt;&gt;0,(_xlfn.XLOOKUP($A24,Indata!$A:$A,Indata!C:C)*Modellvärden!C$7)+Modellvärden!C$6,"")</f>
        <v>32.729582200000003</v>
      </c>
      <c r="D24" s="56">
        <f>IF(_xlfn.XLOOKUP($A24,Indata!$A:$A,Indata!D:D)&lt;&gt;0,(_xlfn.XLOOKUP($A24,Indata!$A:$A,Indata!D:D)*Modellvärden!D$7)+Modellvärden!D$6,"")</f>
        <v>34.436629320000002</v>
      </c>
      <c r="E24" s="56">
        <f>IF(_xlfn.XLOOKUP($A24,Indata!$A:$A,Indata!E:E)&lt;&gt;0,(_xlfn.XLOOKUP($A24,Indata!$A:$A,Indata!E:E)*Modellvärden!E$7)+Modellvärden!E$6,"")</f>
        <v>34.123015799999997</v>
      </c>
      <c r="F24" s="56">
        <f>IF(_xlfn.XLOOKUP($A24,Indata!$A:$A,Indata!F:F)&lt;&gt;0,(_xlfn.XLOOKUP($A24,Indata!$A:$A,Indata!F:F)*Modellvärden!F$7)+Modellvärden!F$6,"")</f>
        <v>34.815105682735691</v>
      </c>
      <c r="G24" s="56">
        <f>IF(_xlfn.XLOOKUP($A24,Indata!$A:$A,Indata!G:G)&lt;&gt;0,(_xlfn.XLOOKUP($A24,Indata!$A:$A,Indata!G:G)*Modellvärden!G$7)+Modellvärden!G$6,"")</f>
        <v>35.122558799999993</v>
      </c>
      <c r="H24" s="56">
        <f>IF(_xlfn.XLOOKUP($A24,Indata!$A:$A,Indata!H:H)&lt;&gt;0,(_xlfn.XLOOKUP($A24,Indata!$A:$A,Indata!H:H)*Modellvärden!H$7)+Modellvärden!H$6,"")</f>
        <v>36.402725840000002</v>
      </c>
      <c r="I24" s="56">
        <f>IF(_xlfn.XLOOKUP($A24,Indata!$A:$A,Indata!I:I)&lt;&gt;0,(_xlfn.XLOOKUP($A24,Indata!$A:$A,Indata!I:I)*Modellvärden!I$7)+Modellvärden!I$6,"")</f>
        <v>37.190828000000003</v>
      </c>
      <c r="J24" s="56">
        <f>IF(_xlfn.XLOOKUP($A24,Indata!$A:$A,Indata!J:J)&lt;&gt;0,(_xlfn.XLOOKUP($A24,Indata!$A:$A,Indata!J:J)*Modellvärden!J$7)+Modellvärden!J$6,"")</f>
        <v>33.712416720000007</v>
      </c>
      <c r="K24" s="56">
        <f>IF(_xlfn.XLOOKUP($A24,Indata!$A:$A,Indata!K:K)&lt;&gt;0,(_xlfn.XLOOKUP($A24,Indata!$A:$A,Indata!K:K)*Modellvärden!K$7)+Modellvärden!K$6,"")</f>
        <v>36.69197921</v>
      </c>
      <c r="L24" s="56">
        <f>IF(_xlfn.XLOOKUP($A24,Indata!$A:$A,Indata!L:L)&lt;&gt;0,(_xlfn.XLOOKUP($A24,Indata!$A:$A,Indata!L:L)*Modellvärden!L$7)+Modellvärden!L$6,"")</f>
        <v>42.704131799999999</v>
      </c>
      <c r="M24" t="str">
        <f>_xlfn.XLOOKUP(A24,Indata!A:A,Indata!M:M)</f>
        <v>Pendlingskommun nära större stad</v>
      </c>
      <c r="N24" s="57">
        <f>IF(K24="",(B24*Modellvärden!B$11)+(C24*Modellvärden!C$11)+(D24*Modellvärden!D$11)+(E24*Modellvärden!E$11)+(F24*Modellvärden!F$11)+(G24*Modellvärden!G$11), (B24*Modellvärden!B$4)+(C24*Modellvärden!C$4)+(D24*Modellvärden!D$4)+(E24*Modellvärden!E$4)+(F24*Modellvärden!F$4)+(G24*Modellvärden!G$4)+(H24*Modellvärden!H$4)+(I24*Modellvärden!I$4)+(J24*Modellvärden!J$4)+(K24*Modellvärden!K$4)+(L24*Modellvärden!L$4))</f>
        <v>36.09025682646223</v>
      </c>
      <c r="O24" s="57">
        <f>IF(K24="",(B24*Modellvärden!B$12)+(C24*Modellvärden!C$12)+(D24*Modellvärden!D$12)+(E24*Modellvärden!E$12)+(F24*Modellvärden!F$12)+(G24*Modellvärden!G$12),(B24*Modellvärden!B$5)+(C24*Modellvärden!C$5)+(D24*Modellvärden!D$5)+(E24*Modellvärden!E$5)+(F24*Modellvärden!F$5)+(G24*Modellvärden!G$5)+(H24*Modellvärden!H$5)+(I24*Modellvärden!I$5)+(J24*Modellvärden!J$5)
+(K24*Modellvärden!K$5)+(L24*Modellvärden!L$5))</f>
        <v>36.0459482835061</v>
      </c>
      <c r="P24" s="57">
        <f>(_xlfn.XLOOKUP(M24,Regressionsresultat!$B$53:$B$61,Modellvärden!$B$21:$B$29)*Modellvärden!$B$18)</f>
        <v>32.423676999999998</v>
      </c>
      <c r="Q24" s="57">
        <f t="shared" si="0"/>
        <v>34.853294036656109</v>
      </c>
      <c r="R24" s="57"/>
    </row>
    <row r="25" spans="1:18" ht="16" x14ac:dyDescent="0.35">
      <c r="A25" s="55" t="s">
        <v>294</v>
      </c>
      <c r="B25" s="56">
        <f>IF(_xlfn.XLOOKUP($A25,Indata!$A:$A,Indata!B:B)&lt;&gt;0,(_xlfn.XLOOKUP($A25,Indata!$A:$A,Indata!B:B)*Modellvärden!B$7)+Modellvärden!B$6,"")</f>
        <v>31.656958732000003</v>
      </c>
      <c r="C25" s="56">
        <f>IF(_xlfn.XLOOKUP($A25,Indata!$A:$A,Indata!C:C)&lt;&gt;0,(_xlfn.XLOOKUP($A25,Indata!$A:$A,Indata!C:C)*Modellvärden!C$7)+Modellvärden!C$6,"")</f>
        <v>32.128716099999998</v>
      </c>
      <c r="D25" s="56">
        <f>IF(_xlfn.XLOOKUP($A25,Indata!$A:$A,Indata!D:D)&lt;&gt;0,(_xlfn.XLOOKUP($A25,Indata!$A:$A,Indata!D:D)*Modellvärden!D$7)+Modellvärden!D$6,"")</f>
        <v>33.763523040000003</v>
      </c>
      <c r="E25" s="56">
        <f>IF(_xlfn.XLOOKUP($A25,Indata!$A:$A,Indata!E:E)&lt;&gt;0,(_xlfn.XLOOKUP($A25,Indata!$A:$A,Indata!E:E)*Modellvärden!E$7)+Modellvärden!E$6,"")</f>
        <v>33.712999699999997</v>
      </c>
      <c r="F25" s="56">
        <f>IF(_xlfn.XLOOKUP($A25,Indata!$A:$A,Indata!F:F)&lt;&gt;0,(_xlfn.XLOOKUP($A25,Indata!$A:$A,Indata!F:F)*Modellvärden!F$7)+Modellvärden!F$6,"")</f>
        <v>34.325964417396946</v>
      </c>
      <c r="G25" s="56">
        <f>IF(_xlfn.XLOOKUP($A25,Indata!$A:$A,Indata!G:G)&lt;&gt;0,(_xlfn.XLOOKUP($A25,Indata!$A:$A,Indata!G:G)*Modellvärden!G$7)+Modellvärden!G$6,"")</f>
        <v>29.6385024</v>
      </c>
      <c r="H25" s="56">
        <f>IF(_xlfn.XLOOKUP($A25,Indata!$A:$A,Indata!H:H)&lt;&gt;0,(_xlfn.XLOOKUP($A25,Indata!$A:$A,Indata!H:H)*Modellvärden!H$7)+Modellvärden!H$6,"")</f>
        <v>28.058858239999999</v>
      </c>
      <c r="I25" s="56">
        <f>IF(_xlfn.XLOOKUP($A25,Indata!$A:$A,Indata!I:I)&lt;&gt;0,(_xlfn.XLOOKUP($A25,Indata!$A:$A,Indata!I:I)*Modellvärden!I$7)+Modellvärden!I$6,"")</f>
        <v>26.812183939999997</v>
      </c>
      <c r="J25" s="56">
        <f>IF(_xlfn.XLOOKUP($A25,Indata!$A:$A,Indata!J:J)&lt;&gt;0,(_xlfn.XLOOKUP($A25,Indata!$A:$A,Indata!J:J)*Modellvärden!J$7)+Modellvärden!J$6,"")</f>
        <v>30.85725528</v>
      </c>
      <c r="K25" s="56">
        <f>IF(_xlfn.XLOOKUP($A25,Indata!$A:$A,Indata!K:K)&lt;&gt;0,(_xlfn.XLOOKUP($A25,Indata!$A:$A,Indata!K:K)*Modellvärden!K$7)+Modellvärden!K$6,"")</f>
        <v>31.998369510000003</v>
      </c>
      <c r="L25" s="56">
        <f>IF(_xlfn.XLOOKUP($A25,Indata!$A:$A,Indata!L:L)&lt;&gt;0,(_xlfn.XLOOKUP($A25,Indata!$A:$A,Indata!L:L)*Modellvärden!L$7)+Modellvärden!L$6,"")</f>
        <v>29.326049000000012</v>
      </c>
      <c r="M25" t="str">
        <f>_xlfn.XLOOKUP(A25,Indata!A:A,Indata!M:M)</f>
        <v>Lågpendlingskommun nära större stad</v>
      </c>
      <c r="N25" s="57">
        <f>IF(K25="",(B25*Modellvärden!B$11)+(C25*Modellvärden!C$11)+(D25*Modellvärden!D$11)+(E25*Modellvärden!E$11)+(F25*Modellvärden!F$11)+(G25*Modellvärden!G$11), (B25*Modellvärden!B$4)+(C25*Modellvärden!C$4)+(D25*Modellvärden!D$4)+(E25*Modellvärden!E$4)+(F25*Modellvärden!F$4)+(G25*Modellvärden!G$4)+(H25*Modellvärden!H$4)+(I25*Modellvärden!I$4)+(J25*Modellvärden!J$4)+(K25*Modellvärden!K$4)+(L25*Modellvärden!L$4))</f>
        <v>30.788695624433267</v>
      </c>
      <c r="O25" s="57">
        <f>IF(K25="",(B25*Modellvärden!B$12)+(C25*Modellvärden!C$12)+(D25*Modellvärden!D$12)+(E25*Modellvärden!E$12)+(F25*Modellvärden!F$12)+(G25*Modellvärden!G$12),(B25*Modellvärden!B$5)+(C25*Modellvärden!C$5)+(D25*Modellvärden!D$5)+(E25*Modellvärden!E$5)+(F25*Modellvärden!F$5)+(G25*Modellvärden!G$5)+(H25*Modellvärden!H$5)+(I25*Modellvärden!I$5)+(J25*Modellvärden!J$5)
+(K25*Modellvärden!K$5)+(L25*Modellvärden!L$5))</f>
        <v>30.774563523151912</v>
      </c>
      <c r="P25" s="57">
        <f>(_xlfn.XLOOKUP(M25,Regressionsresultat!$B$53:$B$61,Modellvärden!$B$21:$B$29)*Modellvärden!$B$18)</f>
        <v>45.926090000000002</v>
      </c>
      <c r="Q25" s="57">
        <f t="shared" si="0"/>
        <v>35.829783049195065</v>
      </c>
      <c r="R25" s="57"/>
    </row>
    <row r="26" spans="1:18" ht="16" x14ac:dyDescent="0.35">
      <c r="A26" s="55" t="s">
        <v>128</v>
      </c>
      <c r="B26" s="56">
        <f>IF(_xlfn.XLOOKUP($A26,Indata!$A:$A,Indata!B:B)&lt;&gt;0,(_xlfn.XLOOKUP($A26,Indata!$A:$A,Indata!B:B)*Modellvärden!B$7)+Modellvärden!B$6,"")</f>
        <v>37.872449290000006</v>
      </c>
      <c r="C26" s="56">
        <f>IF(_xlfn.XLOOKUP($A26,Indata!$A:$A,Indata!C:C)&lt;&gt;0,(_xlfn.XLOOKUP($A26,Indata!$A:$A,Indata!C:C)*Modellvärden!C$7)+Modellvärden!C$6,"")</f>
        <v>33.419371599999998</v>
      </c>
      <c r="D26" s="56">
        <f>IF(_xlfn.XLOOKUP($A26,Indata!$A:$A,Indata!D:D)&lt;&gt;0,(_xlfn.XLOOKUP($A26,Indata!$A:$A,Indata!D:D)*Modellvärden!D$7)+Modellvärden!D$6,"")</f>
        <v>43.15743372</v>
      </c>
      <c r="E26" s="56">
        <f>IF(_xlfn.XLOOKUP($A26,Indata!$A:$A,Indata!E:E)&lt;&gt;0,(_xlfn.XLOOKUP($A26,Indata!$A:$A,Indata!E:E)*Modellvärden!E$7)+Modellvärden!E$6,"")</f>
        <v>35.434247800000001</v>
      </c>
      <c r="F26" s="56">
        <f>IF(_xlfn.XLOOKUP($A26,Indata!$A:$A,Indata!F:F)&lt;&gt;0,(_xlfn.XLOOKUP($A26,Indata!$A:$A,Indata!F:F)*Modellvärden!F$7)+Modellvärden!F$6,"")</f>
        <v>36.655523098279851</v>
      </c>
      <c r="G26" s="56">
        <f>IF(_xlfn.XLOOKUP($A26,Indata!$A:$A,Indata!G:G)&lt;&gt;0,(_xlfn.XLOOKUP($A26,Indata!$A:$A,Indata!G:G)*Modellvärden!G$7)+Modellvärden!G$6,"")</f>
        <v>35.935011599999996</v>
      </c>
      <c r="H26" s="56">
        <f>IF(_xlfn.XLOOKUP($A26,Indata!$A:$A,Indata!H:H)&lt;&gt;0,(_xlfn.XLOOKUP($A26,Indata!$A:$A,Indata!H:H)*Modellvärden!H$7)+Modellvärden!H$6,"")</f>
        <v>45.302851279999999</v>
      </c>
      <c r="I26" s="56">
        <f>IF(_xlfn.XLOOKUP($A26,Indata!$A:$A,Indata!I:I)&lt;&gt;0,(_xlfn.XLOOKUP($A26,Indata!$A:$A,Indata!I:I)*Modellvärden!I$7)+Modellvärden!I$6,"")</f>
        <v>37.022069559999998</v>
      </c>
      <c r="J26" s="56">
        <f>IF(_xlfn.XLOOKUP($A26,Indata!$A:$A,Indata!J:J)&lt;&gt;0,(_xlfn.XLOOKUP($A26,Indata!$A:$A,Indata!J:J)*Modellvärden!J$7)+Modellvärden!J$6,"")</f>
        <v>42.753761280000006</v>
      </c>
      <c r="K26" s="56">
        <f>IF(_xlfn.XLOOKUP($A26,Indata!$A:$A,Indata!K:K)&lt;&gt;0,(_xlfn.XLOOKUP($A26,Indata!$A:$A,Indata!K:K)*Modellvärden!K$7)+Modellvärden!K$6,"")</f>
        <v>38.930469990000006</v>
      </c>
      <c r="L26" s="56">
        <f>IF(_xlfn.XLOOKUP($A26,Indata!$A:$A,Indata!L:L)&lt;&gt;0,(_xlfn.XLOOKUP($A26,Indata!$A:$A,Indata!L:L)*Modellvärden!L$7)+Modellvärden!L$6,"")</f>
        <v>50.085143000000016</v>
      </c>
      <c r="M26" t="str">
        <f>_xlfn.XLOOKUP(A26,Indata!A:A,Indata!M:M)</f>
        <v>Pendlingskommun nära storstad</v>
      </c>
      <c r="N26" s="57">
        <f>IF(K26="",(B26*Modellvärden!B$11)+(C26*Modellvärden!C$11)+(D26*Modellvärden!D$11)+(E26*Modellvärden!E$11)+(F26*Modellvärden!F$11)+(G26*Modellvärden!G$11), (B26*Modellvärden!B$4)+(C26*Modellvärden!C$4)+(D26*Modellvärden!D$4)+(E26*Modellvärden!E$4)+(F26*Modellvärden!F$4)+(G26*Modellvärden!G$4)+(H26*Modellvärden!H$4)+(I26*Modellvärden!I$4)+(J26*Modellvärden!J$4)+(K26*Modellvärden!K$4)+(L26*Modellvärden!L$4))</f>
        <v>39.777695251727778</v>
      </c>
      <c r="O26" s="57">
        <f>IF(K26="",(B26*Modellvärden!B$12)+(C26*Modellvärden!C$12)+(D26*Modellvärden!D$12)+(E26*Modellvärden!E$12)+(F26*Modellvärden!F$12)+(G26*Modellvärden!G$12),(B26*Modellvärden!B$5)+(C26*Modellvärden!C$5)+(D26*Modellvärden!D$5)+(E26*Modellvärden!E$5)+(F26*Modellvärden!F$5)+(G26*Modellvärden!G$5)+(H26*Modellvärden!H$5)+(I26*Modellvärden!I$5)+(J26*Modellvärden!J$5)
+(K26*Modellvärden!K$5)+(L26*Modellvärden!L$5))</f>
        <v>39.568137222286033</v>
      </c>
      <c r="P26" s="57">
        <f>(_xlfn.XLOOKUP(M26,Regressionsresultat!$B$53:$B$61,Modellvärden!$B$21:$B$29)*Modellvärden!$B$18)</f>
        <v>36.636769999999999</v>
      </c>
      <c r="Q26" s="57">
        <f t="shared" si="0"/>
        <v>38.660867491337932</v>
      </c>
      <c r="R26" s="57"/>
    </row>
    <row r="27" spans="1:18" ht="16" x14ac:dyDescent="0.35">
      <c r="A27" s="55" t="s">
        <v>146</v>
      </c>
      <c r="B27" s="56">
        <f>IF(_xlfn.XLOOKUP($A27,Indata!$A:$A,Indata!B:B)&lt;&gt;0,(_xlfn.XLOOKUP($A27,Indata!$A:$A,Indata!B:B)*Modellvärden!B$7)+Modellvärden!B$6,"")</f>
        <v>37.508988649000003</v>
      </c>
      <c r="C27" s="56">
        <f>IF(_xlfn.XLOOKUP($A27,Indata!$A:$A,Indata!C:C)&lt;&gt;0,(_xlfn.XLOOKUP($A27,Indata!$A:$A,Indata!C:C)*Modellvärden!C$7)+Modellvärden!C$6,"")</f>
        <v>33.050156800000003</v>
      </c>
      <c r="D27" s="56">
        <f>IF(_xlfn.XLOOKUP($A27,Indata!$A:$A,Indata!D:D)&lt;&gt;0,(_xlfn.XLOOKUP($A27,Indata!$A:$A,Indata!D:D)*Modellvärden!D$7)+Modellvärden!D$6,"")</f>
        <v>34.404363240000002</v>
      </c>
      <c r="E27" s="56">
        <f>IF(_xlfn.XLOOKUP($A27,Indata!$A:$A,Indata!E:E)&lt;&gt;0,(_xlfn.XLOOKUP($A27,Indata!$A:$A,Indata!E:E)*Modellvärden!E$7)+Modellvärden!E$6,"")</f>
        <v>34.368871800000001</v>
      </c>
      <c r="F27" s="56">
        <f>IF(_xlfn.XLOOKUP($A27,Indata!$A:$A,Indata!F:F)&lt;&gt;0,(_xlfn.XLOOKUP($A27,Indata!$A:$A,Indata!F:F)*Modellvärden!F$7)+Modellvärden!F$6,"")</f>
        <v>35.774665338725981</v>
      </c>
      <c r="G27" s="56">
        <f>IF(_xlfn.XLOOKUP($A27,Indata!$A:$A,Indata!G:G)&lt;&gt;0,(_xlfn.XLOOKUP($A27,Indata!$A:$A,Indata!G:G)*Modellvärden!G$7)+Modellvärden!G$6,"")</f>
        <v>44.059539599999994</v>
      </c>
      <c r="H27" s="56">
        <f>IF(_xlfn.XLOOKUP($A27,Indata!$A:$A,Indata!H:H)&lt;&gt;0,(_xlfn.XLOOKUP($A27,Indata!$A:$A,Indata!H:H)*Modellvärden!H$7)+Modellvärden!H$6,"")</f>
        <v>30.46930888</v>
      </c>
      <c r="I27" s="56">
        <f>IF(_xlfn.XLOOKUP($A27,Indata!$A:$A,Indata!I:I)&lt;&gt;0,(_xlfn.XLOOKUP($A27,Indata!$A:$A,Indata!I:I)*Modellvärden!I$7)+Modellvärden!I$6,"")</f>
        <v>23.099498259999997</v>
      </c>
      <c r="J27" s="56">
        <f>IF(_xlfn.XLOOKUP($A27,Indata!$A:$A,Indata!J:J)&lt;&gt;0,(_xlfn.XLOOKUP($A27,Indata!$A:$A,Indata!J:J)*Modellvärden!J$7)+Modellvärden!J$6,"")</f>
        <v>30.592888479999999</v>
      </c>
      <c r="K27" s="56">
        <f>IF(_xlfn.XLOOKUP($A27,Indata!$A:$A,Indata!K:K)&lt;&gt;0,(_xlfn.XLOOKUP($A27,Indata!$A:$A,Indata!K:K)*Modellvärden!K$7)+Modellvärden!K$6,"")</f>
        <v>30.229239700000001</v>
      </c>
      <c r="L27" s="56">
        <f>IF(_xlfn.XLOOKUP($A27,Indata!$A:$A,Indata!L:L)&lt;&gt;0,(_xlfn.XLOOKUP($A27,Indata!$A:$A,Indata!L:L)*Modellvärden!L$7)+Modellvärden!L$6,"")</f>
        <v>29.095392400000009</v>
      </c>
      <c r="M27" t="str">
        <f>_xlfn.XLOOKUP(A27,Indata!A:A,Indata!M:M)</f>
        <v>Landsbygdskommun med besöksnäring</v>
      </c>
      <c r="N27" s="57">
        <f>IF(K27="",(B27*Modellvärden!B$11)+(C27*Modellvärden!C$11)+(D27*Modellvärden!D$11)+(E27*Modellvärden!E$11)+(F27*Modellvärden!F$11)+(G27*Modellvärden!G$11), (B27*Modellvärden!B$4)+(C27*Modellvärden!C$4)+(D27*Modellvärden!D$4)+(E27*Modellvärden!E$4)+(F27*Modellvärden!F$4)+(G27*Modellvärden!G$4)+(H27*Modellvärden!H$4)+(I27*Modellvärden!I$4)+(J27*Modellvärden!J$4)+(K27*Modellvärden!K$4)+(L27*Modellvärden!L$4))</f>
        <v>32.539622852853888</v>
      </c>
      <c r="O27" s="57">
        <f>IF(K27="",(B27*Modellvärden!B$12)+(C27*Modellvärden!C$12)+(D27*Modellvärden!D$12)+(E27*Modellvärden!E$12)+(F27*Modellvärden!F$12)+(G27*Modellvärden!G$12),(B27*Modellvärden!B$5)+(C27*Modellvärden!C$5)+(D27*Modellvärden!D$5)+(E27*Modellvärden!E$5)+(F27*Modellvärden!F$5)+(G27*Modellvärden!G$5)+(H27*Modellvärden!H$5)+(I27*Modellvärden!I$5)+(J27*Modellvärden!J$5)
+(K27*Modellvärden!K$5)+(L27*Modellvärden!L$5))</f>
        <v>32.315647707434771</v>
      </c>
      <c r="P27" s="57">
        <f>(_xlfn.XLOOKUP(M27,Regressionsresultat!$B$53:$B$61,Modellvärden!$B$21:$B$29)*Modellvärden!$B$18)</f>
        <v>33.92051</v>
      </c>
      <c r="Q27" s="57">
        <f t="shared" si="0"/>
        <v>32.925260186762891</v>
      </c>
      <c r="R27" s="57"/>
    </row>
    <row r="28" spans="1:18" ht="16" x14ac:dyDescent="0.35">
      <c r="A28" s="55" t="s">
        <v>176</v>
      </c>
      <c r="B28" s="56">
        <f>IF(_xlfn.XLOOKUP($A28,Indata!$A:$A,Indata!B:B)&lt;&gt;0,(_xlfn.XLOOKUP($A28,Indata!$A:$A,Indata!B:B)*Modellvärden!B$7)+Modellvärden!B$6,"")</f>
        <v>36.579238027000002</v>
      </c>
      <c r="C28" s="56">
        <f>IF(_xlfn.XLOOKUP($A28,Indata!$A:$A,Indata!C:C)&lt;&gt;0,(_xlfn.XLOOKUP($A28,Indata!$A:$A,Indata!C:C)*Modellvärden!C$7)+Modellvärden!C$6,"")</f>
        <v>31.988523400000002</v>
      </c>
      <c r="D28" s="56">
        <f>IF(_xlfn.XLOOKUP($A28,Indata!$A:$A,Indata!D:D)&lt;&gt;0,(_xlfn.XLOOKUP($A28,Indata!$A:$A,Indata!D:D)*Modellvärden!D$7)+Modellvärden!D$6,"")</f>
        <v>33.804751920000001</v>
      </c>
      <c r="E28" s="56">
        <f>IF(_xlfn.XLOOKUP($A28,Indata!$A:$A,Indata!E:E)&lt;&gt;0,(_xlfn.XLOOKUP($A28,Indata!$A:$A,Indata!E:E)*Modellvärden!E$7)+Modellvärden!E$6,"")</f>
        <v>33.746292699999998</v>
      </c>
      <c r="F28" s="56">
        <f>IF(_xlfn.XLOOKUP($A28,Indata!$A:$A,Indata!F:F)&lt;&gt;0,(_xlfn.XLOOKUP($A28,Indata!$A:$A,Indata!F:F)*Modellvärden!F$7)+Modellvärden!F$6,"")</f>
        <v>35.635733083870967</v>
      </c>
      <c r="G28" s="56">
        <f>IF(_xlfn.XLOOKUP($A28,Indata!$A:$A,Indata!G:G)&lt;&gt;0,(_xlfn.XLOOKUP($A28,Indata!$A:$A,Indata!G:G)*Modellvärden!G$7)+Modellvärden!G$6,"")</f>
        <v>26.524099999999997</v>
      </c>
      <c r="H28" s="56">
        <f>IF(_xlfn.XLOOKUP($A28,Indata!$A:$A,Indata!H:H)&lt;&gt;0,(_xlfn.XLOOKUP($A28,Indata!$A:$A,Indata!H:H)*Modellvärden!H$7)+Modellvärden!H$6,"")</f>
        <v>28.61511608</v>
      </c>
      <c r="I28" s="56">
        <f>IF(_xlfn.XLOOKUP($A28,Indata!$A:$A,Indata!I:I)&lt;&gt;0,(_xlfn.XLOOKUP($A28,Indata!$A:$A,Indata!I:I)*Modellvärden!I$7)+Modellvärden!I$6,"")</f>
        <v>23.015119040000002</v>
      </c>
      <c r="J28" s="56">
        <f>IF(_xlfn.XLOOKUP($A28,Indata!$A:$A,Indata!J:J)&lt;&gt;0,(_xlfn.XLOOKUP($A28,Indata!$A:$A,Indata!J:J)*Modellvärden!J$7)+Modellvärden!J$6,"")</f>
        <v>32.97218968</v>
      </c>
      <c r="K28" s="56">
        <f>IF(_xlfn.XLOOKUP($A28,Indata!$A:$A,Indata!K:K)&lt;&gt;0,(_xlfn.XLOOKUP($A28,Indata!$A:$A,Indata!K:K)*Modellvärden!K$7)+Modellvärden!K$6,"")</f>
        <v>30.734705360000003</v>
      </c>
      <c r="L28" s="56">
        <f>IF(_xlfn.XLOOKUP($A28,Indata!$A:$A,Indata!L:L)&lt;&gt;0,(_xlfn.XLOOKUP($A28,Indata!$A:$A,Indata!L:L)*Modellvärden!L$7)+Modellvärden!L$6,"")</f>
        <v>30.018018799999993</v>
      </c>
      <c r="M28" t="str">
        <f>_xlfn.XLOOKUP(A28,Indata!A:A,Indata!M:M)</f>
        <v>Pendlingskommun nära mindre tätort</v>
      </c>
      <c r="N28" s="57">
        <f>IF(K28="",(B28*Modellvärden!B$11)+(C28*Modellvärden!C$11)+(D28*Modellvärden!D$11)+(E28*Modellvärden!E$11)+(F28*Modellvärden!F$11)+(G28*Modellvärden!G$11), (B28*Modellvärden!B$4)+(C28*Modellvärden!C$4)+(D28*Modellvärden!D$4)+(E28*Modellvärden!E$4)+(F28*Modellvärden!F$4)+(G28*Modellvärden!G$4)+(H28*Modellvärden!H$4)+(I28*Modellvärden!I$4)+(J28*Modellvärden!J$4)+(K28*Modellvärden!K$4)+(L28*Modellvärden!L$4))</f>
        <v>30.650877652686926</v>
      </c>
      <c r="O28" s="57">
        <f>IF(K28="",(B28*Modellvärden!B$12)+(C28*Modellvärden!C$12)+(D28*Modellvärden!D$12)+(E28*Modellvärden!E$12)+(F28*Modellvärden!F$12)+(G28*Modellvärden!G$12),(B28*Modellvärden!B$5)+(C28*Modellvärden!C$5)+(D28*Modellvärden!D$5)+(E28*Modellvärden!E$5)+(F28*Modellvärden!F$5)+(G28*Modellvärden!G$5)+(H28*Modellvärden!H$5)+(I28*Modellvärden!I$5)+(J28*Modellvärden!J$5)
+(K28*Modellvärden!K$5)+(L28*Modellvärden!L$5))</f>
        <v>30.467959958676694</v>
      </c>
      <c r="P28" s="57">
        <f>(_xlfn.XLOOKUP(M28,Regressionsresultat!$B$53:$B$61,Modellvärden!$B$21:$B$29)*Modellvärden!$B$18)</f>
        <v>35.411339999999996</v>
      </c>
      <c r="Q28" s="57">
        <f t="shared" si="0"/>
        <v>32.17672587045454</v>
      </c>
      <c r="R28" s="57"/>
    </row>
    <row r="29" spans="1:18" ht="16" x14ac:dyDescent="0.35">
      <c r="A29" s="55" t="s">
        <v>29</v>
      </c>
      <c r="B29" s="56">
        <f>IF(_xlfn.XLOOKUP($A29,Indata!$A:$A,Indata!B:B)&lt;&gt;0,(_xlfn.XLOOKUP($A29,Indata!$A:$A,Indata!B:B)*Modellvärden!B$7)+Modellvärden!B$6,"")</f>
        <v>37.858750057000002</v>
      </c>
      <c r="C29" s="56">
        <f>IF(_xlfn.XLOOKUP($A29,Indata!$A:$A,Indata!C:C)&lt;&gt;0,(_xlfn.XLOOKUP($A29,Indata!$A:$A,Indata!C:C)*Modellvärden!C$7)+Modellvärden!C$6,"")</f>
        <v>34.600164100000001</v>
      </c>
      <c r="D29" s="56">
        <f>IF(_xlfn.XLOOKUP($A29,Indata!$A:$A,Indata!D:D)&lt;&gt;0,(_xlfn.XLOOKUP($A29,Indata!$A:$A,Indata!D:D)*Modellvärden!D$7)+Modellvärden!D$6,"")</f>
        <v>44.766256320000004</v>
      </c>
      <c r="E29" s="56">
        <f>IF(_xlfn.XLOOKUP($A29,Indata!$A:$A,Indata!E:E)&lt;&gt;0,(_xlfn.XLOOKUP($A29,Indata!$A:$A,Indata!E:E)*Modellvärden!E$7)+Modellvärden!E$6,"")</f>
        <v>37.840819500000002</v>
      </c>
      <c r="F29" s="56">
        <f>IF(_xlfn.XLOOKUP($A29,Indata!$A:$A,Indata!F:F)&lt;&gt;0,(_xlfn.XLOOKUP($A29,Indata!$A:$A,Indata!F:F)*Modellvärden!F$7)+Modellvärden!F$6,"")</f>
        <v>39.0271219013826</v>
      </c>
      <c r="G29" s="56">
        <f>IF(_xlfn.XLOOKUP($A29,Indata!$A:$A,Indata!G:G)&lt;&gt;0,(_xlfn.XLOOKUP($A29,Indata!$A:$A,Indata!G:G)*Modellvärden!G$7)+Modellvärden!G$6,"")</f>
        <v>38.507778799999997</v>
      </c>
      <c r="H29" s="56">
        <f>IF(_xlfn.XLOOKUP($A29,Indata!$A:$A,Indata!H:H)&lt;&gt;0,(_xlfn.XLOOKUP($A29,Indata!$A:$A,Indata!H:H)*Modellvärden!H$7)+Modellvärden!H$6,"")</f>
        <v>25.602052780000001</v>
      </c>
      <c r="I29" s="56">
        <f>IF(_xlfn.XLOOKUP($A29,Indata!$A:$A,Indata!I:I)&lt;&gt;0,(_xlfn.XLOOKUP($A29,Indata!$A:$A,Indata!I:I)*Modellvärden!I$7)+Modellvärden!I$6,"")</f>
        <v>32.38121246</v>
      </c>
      <c r="J29" s="56">
        <f>IF(_xlfn.XLOOKUP($A29,Indata!$A:$A,Indata!J:J)&lt;&gt;0,(_xlfn.XLOOKUP($A29,Indata!$A:$A,Indata!J:J)*Modellvärden!J$7)+Modellvärden!J$6,"")</f>
        <v>35.245744160000001</v>
      </c>
      <c r="K29" s="56">
        <f>IF(_xlfn.XLOOKUP($A29,Indata!$A:$A,Indata!K:K)&lt;&gt;0,(_xlfn.XLOOKUP($A29,Indata!$A:$A,Indata!K:K)*Modellvärden!K$7)+Modellvärden!K$6,"")</f>
        <v>28.135167680000002</v>
      </c>
      <c r="L29" s="56">
        <f>IF(_xlfn.XLOOKUP($A29,Indata!$A:$A,Indata!L:L)&lt;&gt;0,(_xlfn.XLOOKUP($A29,Indata!$A:$A,Indata!L:L)*Modellvärden!L$7)+Modellvärden!L$6,"")</f>
        <v>29.095392400000009</v>
      </c>
      <c r="M29" t="str">
        <f>_xlfn.XLOOKUP(A29,Indata!A:A,Indata!M:M)</f>
        <v>Pendlingskommun nära storstad</v>
      </c>
      <c r="N29" s="57">
        <f>IF(K29="",(B29*Modellvärden!B$11)+(C29*Modellvärden!C$11)+(D29*Modellvärden!D$11)+(E29*Modellvärden!E$11)+(F29*Modellvärden!F$11)+(G29*Modellvärden!G$11), (B29*Modellvärden!B$4)+(C29*Modellvärden!C$4)+(D29*Modellvärden!D$4)+(E29*Modellvärden!E$4)+(F29*Modellvärden!F$4)+(G29*Modellvärden!G$4)+(H29*Modellvärden!H$4)+(I29*Modellvärden!I$4)+(J29*Modellvärden!J$4)+(K29*Modellvärden!K$4)+(L29*Modellvärden!L$4))</f>
        <v>34.653093535096104</v>
      </c>
      <c r="O29" s="57">
        <f>IF(K29="",(B29*Modellvärden!B$12)+(C29*Modellvärden!C$12)+(D29*Modellvärden!D$12)+(E29*Modellvärden!E$12)+(F29*Modellvärden!F$12)+(G29*Modellvärden!G$12),(B29*Modellvärden!B$5)+(C29*Modellvärden!C$5)+(D29*Modellvärden!D$5)+(E29*Modellvärden!E$5)+(F29*Modellvärden!F$5)+(G29*Modellvärden!G$5)+(H29*Modellvärden!H$5)+(I29*Modellvärden!I$5)+(J29*Modellvärden!J$5)
+(K29*Modellvärden!K$5)+(L29*Modellvärden!L$5))</f>
        <v>34.802873883371433</v>
      </c>
      <c r="P29" s="57">
        <f>(_xlfn.XLOOKUP(M29,Regressionsresultat!$B$53:$B$61,Modellvärden!$B$21:$B$29)*Modellvärden!$B$18)</f>
        <v>36.636769999999999</v>
      </c>
      <c r="Q29" s="57">
        <f t="shared" si="0"/>
        <v>35.364245806155843</v>
      </c>
      <c r="R29" s="57"/>
    </row>
    <row r="30" spans="1:18" ht="16" x14ac:dyDescent="0.35">
      <c r="A30" s="55" t="s">
        <v>237</v>
      </c>
      <c r="B30" s="56">
        <f>IF(_xlfn.XLOOKUP($A30,Indata!$A:$A,Indata!B:B)&lt;&gt;0,(_xlfn.XLOOKUP($A30,Indata!$A:$A,Indata!B:B)*Modellvärden!B$7)+Modellvärden!B$6,"")</f>
        <v>37.203002434000005</v>
      </c>
      <c r="C30" s="56">
        <f>IF(_xlfn.XLOOKUP($A30,Indata!$A:$A,Indata!C:C)&lt;&gt;0,(_xlfn.XLOOKUP($A30,Indata!$A:$A,Indata!C:C)*Modellvärden!C$7)+Modellvärden!C$6,"")</f>
        <v>32.4346423</v>
      </c>
      <c r="D30" s="56">
        <f>IF(_xlfn.XLOOKUP($A30,Indata!$A:$A,Indata!D:D)&lt;&gt;0,(_xlfn.XLOOKUP($A30,Indata!$A:$A,Indata!D:D)*Modellvärden!D$7)+Modellvärden!D$6,"")</f>
        <v>33.966082320000005</v>
      </c>
      <c r="E30" s="56">
        <f>IF(_xlfn.XLOOKUP($A30,Indata!$A:$A,Indata!E:E)&lt;&gt;0,(_xlfn.XLOOKUP($A30,Indata!$A:$A,Indata!E:E)*Modellvärden!E$7)+Modellvärden!E$6,"")</f>
        <v>33.843354599999998</v>
      </c>
      <c r="F30" s="56">
        <f>IF(_xlfn.XLOOKUP($A30,Indata!$A:$A,Indata!F:F)&lt;&gt;0,(_xlfn.XLOOKUP($A30,Indata!$A:$A,Indata!F:F)*Modellvärden!F$7)+Modellvärden!F$6,"")</f>
        <v>33.527481916054562</v>
      </c>
      <c r="G30" s="56">
        <f>IF(_xlfn.XLOOKUP($A30,Indata!$A:$A,Indata!G:G)&lt;&gt;0,(_xlfn.XLOOKUP($A30,Indata!$A:$A,Indata!G:G)*Modellvärden!G$7)+Modellvärden!G$6,"")</f>
        <v>40.200388799999999</v>
      </c>
      <c r="H30" s="56" t="str">
        <f>IF(_xlfn.XLOOKUP($A30,Indata!$A:$A,Indata!H:H)&lt;&gt;0,(_xlfn.XLOOKUP($A30,Indata!$A:$A,Indata!H:H)*Modellvärden!H$7)+Modellvärden!H$6,"")</f>
        <v/>
      </c>
      <c r="I30" s="56" t="str">
        <f>IF(_xlfn.XLOOKUP($A30,Indata!$A:$A,Indata!I:I)&lt;&gt;0,(_xlfn.XLOOKUP($A30,Indata!$A:$A,Indata!I:I)*Modellvärden!I$7)+Modellvärden!I$6,"")</f>
        <v/>
      </c>
      <c r="J30" s="56" t="str">
        <f>IF(_xlfn.XLOOKUP($A30,Indata!$A:$A,Indata!J:J)&lt;&gt;0,(_xlfn.XLOOKUP($A30,Indata!$A:$A,Indata!J:J)*Modellvärden!J$7)+Modellvärden!J$6,"")</f>
        <v/>
      </c>
      <c r="K30" s="56" t="str">
        <f>IF(_xlfn.XLOOKUP($A30,Indata!$A:$A,Indata!K:K)&lt;&gt;0,(_xlfn.XLOOKUP($A30,Indata!$A:$A,Indata!K:K)*Modellvärden!K$7)+Modellvärden!K$6,"")</f>
        <v/>
      </c>
      <c r="L30" s="56" t="str">
        <f>IF(_xlfn.XLOOKUP($A30,Indata!$A:$A,Indata!L:L)&lt;&gt;0,(_xlfn.XLOOKUP($A30,Indata!$A:$A,Indata!L:L)*Modellvärden!L$7)+Modellvärden!L$6,"")</f>
        <v/>
      </c>
      <c r="M30" t="str">
        <f>_xlfn.XLOOKUP(A30,Indata!A:A,Indata!M:M)</f>
        <v>Pendlingskommun nära mindre tätort</v>
      </c>
      <c r="N30" s="57">
        <f>IF(K30="",(B30*Modellvärden!B$11)+(C30*Modellvärden!C$11)+(D30*Modellvärden!D$11)+(E30*Modellvärden!E$11)+(F30*Modellvärden!F$11)+(G30*Modellvärden!G$11), (B30*Modellvärden!B$4)+(C30*Modellvärden!C$4)+(D30*Modellvärden!D$4)+(E30*Modellvärden!E$4)+(F30*Modellvärden!F$4)+(G30*Modellvärden!G$4)+(H30*Modellvärden!H$4)+(I30*Modellvärden!I$4)+(J30*Modellvärden!J$4)+(K30*Modellvärden!K$4)+(L30*Modellvärden!L$4))</f>
        <v>35.199976891746495</v>
      </c>
      <c r="O30" s="57">
        <f>IF(K30="",(B30*Modellvärden!B$12)+(C30*Modellvärden!C$12)+(D30*Modellvärden!D$12)+(E30*Modellvärden!E$12)+(F30*Modellvärden!F$12)+(G30*Modellvärden!G$12),(B30*Modellvärden!B$5)+(C30*Modellvärden!C$5)+(D30*Modellvärden!D$5)+(E30*Modellvärden!E$5)+(F30*Modellvärden!F$5)+(G30*Modellvärden!G$5)+(H30*Modellvärden!H$5)+(I30*Modellvärden!I$5)+(J30*Modellvärden!J$5)
+(K30*Modellvärden!K$5)+(L30*Modellvärden!L$5))</f>
        <v>34.828357000427168</v>
      </c>
      <c r="P30" s="57">
        <f>(_xlfn.XLOOKUP(M30,Regressionsresultat!$B$53:$B$61,Modellvärden!$B$21:$B$29)*Modellvärden!$B$18)</f>
        <v>35.411339999999996</v>
      </c>
      <c r="Q30" s="57">
        <f t="shared" si="0"/>
        <v>35.146557964057884</v>
      </c>
      <c r="R30" s="57"/>
    </row>
    <row r="31" spans="1:18" ht="16" x14ac:dyDescent="0.35">
      <c r="A31" s="55" t="s">
        <v>310</v>
      </c>
      <c r="B31" s="56">
        <f>IF(_xlfn.XLOOKUP($A31,Indata!$A:$A,Indata!B:B)&lt;&gt;0,(_xlfn.XLOOKUP($A31,Indata!$A:$A,Indata!B:B)*Modellvärden!B$7)+Modellvärden!B$6,"")</f>
        <v>32.837311789000005</v>
      </c>
      <c r="C31" s="56">
        <f>IF(_xlfn.XLOOKUP($A31,Indata!$A:$A,Indata!C:C)&lt;&gt;0,(_xlfn.XLOOKUP($A31,Indata!$A:$A,Indata!C:C)*Modellvärden!C$7)+Modellvärden!C$6,"")</f>
        <v>31.775652099999999</v>
      </c>
      <c r="D31" s="56">
        <f>IF(_xlfn.XLOOKUP($A31,Indata!$A:$A,Indata!D:D)&lt;&gt;0,(_xlfn.XLOOKUP($A31,Indata!$A:$A,Indata!D:D)*Modellvärden!D$7)+Modellvärden!D$6,"")</f>
        <v>33.754560240000004</v>
      </c>
      <c r="E31" s="56">
        <f>IF(_xlfn.XLOOKUP($A31,Indata!$A:$A,Indata!E:E)&lt;&gt;0,(_xlfn.XLOOKUP($A31,Indata!$A:$A,Indata!E:E)*Modellvärden!E$7)+Modellvärden!E$6,"")</f>
        <v>33.641291700000004</v>
      </c>
      <c r="F31" s="56">
        <f>IF(_xlfn.XLOOKUP($A31,Indata!$A:$A,Indata!F:F)&lt;&gt;0,(_xlfn.XLOOKUP($A31,Indata!$A:$A,Indata!F:F)*Modellvärden!F$7)+Modellvärden!F$6,"")</f>
        <v>36.177815544964773</v>
      </c>
      <c r="G31" s="56">
        <f>IF(_xlfn.XLOOKUP($A31,Indata!$A:$A,Indata!G:G)&lt;&gt;0,(_xlfn.XLOOKUP($A31,Indata!$A:$A,Indata!G:G)*Modellvärden!G$7)+Modellvärden!G$6,"")</f>
        <v>31.8050432</v>
      </c>
      <c r="H31" s="56">
        <f>IF(_xlfn.XLOOKUP($A31,Indata!$A:$A,Indata!H:H)&lt;&gt;0,(_xlfn.XLOOKUP($A31,Indata!$A:$A,Indata!H:H)*Modellvärden!H$7)+Modellvärden!H$6,"")</f>
        <v>28.846890180000003</v>
      </c>
      <c r="I31" s="56">
        <f>IF(_xlfn.XLOOKUP($A31,Indata!$A:$A,Indata!I:I)&lt;&gt;0,(_xlfn.XLOOKUP($A31,Indata!$A:$A,Indata!I:I)*Modellvärden!I$7)+Modellvärden!I$6,"")</f>
        <v>24.027669679999995</v>
      </c>
      <c r="J31" s="56">
        <f>IF(_xlfn.XLOOKUP($A31,Indata!$A:$A,Indata!J:J)&lt;&gt;0,(_xlfn.XLOOKUP($A31,Indata!$A:$A,Indata!J:J)*Modellvärden!J$7)+Modellvärden!J$6,"")</f>
        <v>24.300958640000001</v>
      </c>
      <c r="K31" s="56">
        <f>IF(_xlfn.XLOOKUP($A31,Indata!$A:$A,Indata!K:K)&lt;&gt;0,(_xlfn.XLOOKUP($A31,Indata!$A:$A,Indata!K:K)*Modellvärden!K$7)+Modellvärden!K$6,"")</f>
        <v>28.279586440000003</v>
      </c>
      <c r="L31" s="56">
        <f>IF(_xlfn.XLOOKUP($A31,Indata!$A:$A,Indata!L:L)&lt;&gt;0,(_xlfn.XLOOKUP($A31,Indata!$A:$A,Indata!L:L)*Modellvärden!L$7)+Modellvärden!L$6,"")</f>
        <v>26.558169800000002</v>
      </c>
      <c r="M31" t="str">
        <f>_xlfn.XLOOKUP(A31,Indata!A:A,Indata!M:M)</f>
        <v>Landsbygdskommun</v>
      </c>
      <c r="N31" s="57">
        <f>IF(K31="",(B31*Modellvärden!B$11)+(C31*Modellvärden!C$11)+(D31*Modellvärden!D$11)+(E31*Modellvärden!E$11)+(F31*Modellvärden!F$11)+(G31*Modellvärden!G$11), (B31*Modellvärden!B$4)+(C31*Modellvärden!C$4)+(D31*Modellvärden!D$4)+(E31*Modellvärden!E$4)+(F31*Modellvärden!F$4)+(G31*Modellvärden!G$4)+(H31*Modellvärden!H$4)+(I31*Modellvärden!I$4)+(J31*Modellvärden!J$4)+(K31*Modellvärden!K$4)+(L31*Modellvärden!L$4))</f>
        <v>29.710432226590541</v>
      </c>
      <c r="O31" s="57">
        <f>IF(K31="",(B31*Modellvärden!B$12)+(C31*Modellvärden!C$12)+(D31*Modellvärden!D$12)+(E31*Modellvärden!E$12)+(F31*Modellvärden!F$12)+(G31*Modellvärden!G$12),(B31*Modellvärden!B$5)+(C31*Modellvärden!C$5)+(D31*Modellvärden!D$5)+(E31*Modellvärden!E$5)+(F31*Modellvärden!F$5)+(G31*Modellvärden!G$5)+(H31*Modellvärden!H$5)+(I31*Modellvärden!I$5)+(J31*Modellvärden!J$5)
+(K31*Modellvärden!K$5)+(L31*Modellvärden!L$5))</f>
        <v>29.710635215345295</v>
      </c>
      <c r="P31" s="57">
        <f>(_xlfn.XLOOKUP(M31,Regressionsresultat!$B$53:$B$61,Modellvärden!$B$21:$B$29)*Modellvärden!$B$18)</f>
        <v>25.386849999999999</v>
      </c>
      <c r="Q31" s="57">
        <f t="shared" si="0"/>
        <v>28.269305813978608</v>
      </c>
      <c r="R31" s="57"/>
    </row>
    <row r="32" spans="1:18" ht="16" x14ac:dyDescent="0.35">
      <c r="A32" s="55" t="s">
        <v>218</v>
      </c>
      <c r="B32" s="56">
        <f>IF(_xlfn.XLOOKUP($A32,Indata!$A:$A,Indata!B:B)&lt;&gt;0,(_xlfn.XLOOKUP($A32,Indata!$A:$A,Indata!B:B)*Modellvärden!B$7)+Modellvärden!B$6,"")</f>
        <v>36.403036915000001</v>
      </c>
      <c r="C32" s="56">
        <f>IF(_xlfn.XLOOKUP($A32,Indata!$A:$A,Indata!C:C)&lt;&gt;0,(_xlfn.XLOOKUP($A32,Indata!$A:$A,Indata!C:C)*Modellvärden!C$7)+Modellvärden!C$6,"")</f>
        <v>32.3540761</v>
      </c>
      <c r="D32" s="56">
        <f>IF(_xlfn.XLOOKUP($A32,Indata!$A:$A,Indata!D:D)&lt;&gt;0,(_xlfn.XLOOKUP($A32,Indata!$A:$A,Indata!D:D)*Modellvärden!D$7)+Modellvärden!D$6,"")</f>
        <v>33.840603120000004</v>
      </c>
      <c r="E32" s="56">
        <f>IF(_xlfn.XLOOKUP($A32,Indata!$A:$A,Indata!E:E)&lt;&gt;0,(_xlfn.XLOOKUP($A32,Indata!$A:$A,Indata!E:E)*Modellvärden!E$7)+Modellvärden!E$6,"")</f>
        <v>33.851037599999998</v>
      </c>
      <c r="F32" s="56">
        <f>IF(_xlfn.XLOOKUP($A32,Indata!$A:$A,Indata!F:F)&lt;&gt;0,(_xlfn.XLOOKUP($A32,Indata!$A:$A,Indata!F:F)*Modellvärden!F$7)+Modellvärden!F$6,"")</f>
        <v>35.207583729349736</v>
      </c>
      <c r="G32" s="56">
        <f>IF(_xlfn.XLOOKUP($A32,Indata!$A:$A,Indata!G:G)&lt;&gt;0,(_xlfn.XLOOKUP($A32,Indata!$A:$A,Indata!G:G)*Modellvärden!G$7)+Modellvärden!G$6,"")</f>
        <v>38.4400744</v>
      </c>
      <c r="H32" s="56" t="str">
        <f>IF(_xlfn.XLOOKUP($A32,Indata!$A:$A,Indata!H:H)&lt;&gt;0,(_xlfn.XLOOKUP($A32,Indata!$A:$A,Indata!H:H)*Modellvärden!H$7)+Modellvärden!H$6,"")</f>
        <v/>
      </c>
      <c r="I32" s="56" t="str">
        <f>IF(_xlfn.XLOOKUP($A32,Indata!$A:$A,Indata!I:I)&lt;&gt;0,(_xlfn.XLOOKUP($A32,Indata!$A:$A,Indata!I:I)*Modellvärden!I$7)+Modellvärden!I$6,"")</f>
        <v/>
      </c>
      <c r="J32" s="56" t="str">
        <f>IF(_xlfn.XLOOKUP($A32,Indata!$A:$A,Indata!J:J)&lt;&gt;0,(_xlfn.XLOOKUP($A32,Indata!$A:$A,Indata!J:J)*Modellvärden!J$7)+Modellvärden!J$6,"")</f>
        <v/>
      </c>
      <c r="K32" s="56" t="str">
        <f>IF(_xlfn.XLOOKUP($A32,Indata!$A:$A,Indata!K:K)&lt;&gt;0,(_xlfn.XLOOKUP($A32,Indata!$A:$A,Indata!K:K)*Modellvärden!K$7)+Modellvärden!K$6,"")</f>
        <v/>
      </c>
      <c r="L32" s="56" t="str">
        <f>IF(_xlfn.XLOOKUP($A32,Indata!$A:$A,Indata!L:L)&lt;&gt;0,(_xlfn.XLOOKUP($A32,Indata!$A:$A,Indata!L:L)*Modellvärden!L$7)+Modellvärden!L$6,"")</f>
        <v/>
      </c>
      <c r="M32" t="str">
        <f>_xlfn.XLOOKUP(A32,Indata!A:A,Indata!M:M)</f>
        <v>Landsbygdskommun med besöksnäring</v>
      </c>
      <c r="N32" s="57">
        <f>IF(K32="",(B32*Modellvärden!B$11)+(C32*Modellvärden!C$11)+(D32*Modellvärden!D$11)+(E32*Modellvärden!E$11)+(F32*Modellvärden!F$11)+(G32*Modellvärden!G$11), (B32*Modellvärden!B$4)+(C32*Modellvärden!C$4)+(D32*Modellvärden!D$4)+(E32*Modellvärden!E$4)+(F32*Modellvärden!F$4)+(G32*Modellvärden!G$4)+(H32*Modellvärden!H$4)+(I32*Modellvärden!I$4)+(J32*Modellvärden!J$4)+(K32*Modellvärden!K$4)+(L32*Modellvärden!L$4))</f>
        <v>34.81137869968088</v>
      </c>
      <c r="O32" s="57">
        <f>IF(K32="",(B32*Modellvärden!B$12)+(C32*Modellvärden!C$12)+(D32*Modellvärden!D$12)+(E32*Modellvärden!E$12)+(F32*Modellvärden!F$12)+(G32*Modellvärden!G$12),(B32*Modellvärden!B$5)+(C32*Modellvärden!C$5)+(D32*Modellvärden!D$5)+(E32*Modellvärden!E$5)+(F32*Modellvärden!F$5)+(G32*Modellvärden!G$5)+(H32*Modellvärden!H$5)+(I32*Modellvärden!I$5)+(J32*Modellvärden!J$5)
+(K32*Modellvärden!K$5)+(L32*Modellvärden!L$5))</f>
        <v>34.43303350816101</v>
      </c>
      <c r="P32" s="57">
        <f>(_xlfn.XLOOKUP(M32,Regressionsresultat!$B$53:$B$61,Modellvärden!$B$21:$B$29)*Modellvärden!$B$18)</f>
        <v>33.92051</v>
      </c>
      <c r="Q32" s="57">
        <f t="shared" si="0"/>
        <v>34.388307402613968</v>
      </c>
      <c r="R32" s="57"/>
    </row>
    <row r="33" spans="1:18" ht="16" x14ac:dyDescent="0.35">
      <c r="A33" s="55" t="s">
        <v>19</v>
      </c>
      <c r="B33" s="56">
        <f>IF(_xlfn.XLOOKUP($A33,Indata!$A:$A,Indata!B:B)&lt;&gt;0,(_xlfn.XLOOKUP($A33,Indata!$A:$A,Indata!B:B)*Modellvärden!B$7)+Modellvärden!B$6,"")</f>
        <v>37.508548513000001</v>
      </c>
      <c r="C33" s="56">
        <f>IF(_xlfn.XLOOKUP($A33,Indata!$A:$A,Indata!C:C)&lt;&gt;0,(_xlfn.XLOOKUP($A33,Indata!$A:$A,Indata!C:C)*Modellvärden!C$7)+Modellvärden!C$6,"")</f>
        <v>34.261091200000003</v>
      </c>
      <c r="D33" s="56">
        <f>IF(_xlfn.XLOOKUP($A33,Indata!$A:$A,Indata!D:D)&lt;&gt;0,(_xlfn.XLOOKUP($A33,Indata!$A:$A,Indata!D:D)*Modellvärden!D$7)+Modellvärden!D$6,"")</f>
        <v>34.93585728</v>
      </c>
      <c r="E33" s="56">
        <f>IF(_xlfn.XLOOKUP($A33,Indata!$A:$A,Indata!E:E)&lt;&gt;0,(_xlfn.XLOOKUP($A33,Indata!$A:$A,Indata!E:E)*Modellvärden!E$7)+Modellvärden!E$6,"")</f>
        <v>34.393457400000003</v>
      </c>
      <c r="F33" s="56">
        <f>IF(_xlfn.XLOOKUP($A33,Indata!$A:$A,Indata!F:F)&lt;&gt;0,(_xlfn.XLOOKUP($A33,Indata!$A:$A,Indata!F:F)*Modellvärden!F$7)+Modellvärden!F$6,"")</f>
        <v>33.348684111870341</v>
      </c>
      <c r="G33" s="56">
        <f>IF(_xlfn.XLOOKUP($A33,Indata!$A:$A,Indata!G:G)&lt;&gt;0,(_xlfn.XLOOKUP($A33,Indata!$A:$A,Indata!G:G)*Modellvärden!G$7)+Modellvärden!G$6,"")</f>
        <v>37.627621599999998</v>
      </c>
      <c r="H33" s="56">
        <f>IF(_xlfn.XLOOKUP($A33,Indata!$A:$A,Indata!H:H)&lt;&gt;0,(_xlfn.XLOOKUP($A33,Indata!$A:$A,Indata!H:H)*Modellvärden!H$7)+Modellvärden!H$6,"")</f>
        <v>27.827084139999997</v>
      </c>
      <c r="I33" s="56">
        <f>IF(_xlfn.XLOOKUP($A33,Indata!$A:$A,Indata!I:I)&lt;&gt;0,(_xlfn.XLOOKUP($A33,Indata!$A:$A,Indata!I:I)*Modellvärden!I$7)+Modellvärden!I$6,"")</f>
        <v>23.43701514</v>
      </c>
      <c r="J33" s="56">
        <f>IF(_xlfn.XLOOKUP($A33,Indata!$A:$A,Indata!J:J)&lt;&gt;0,(_xlfn.XLOOKUP($A33,Indata!$A:$A,Indata!J:J)*Modellvärden!J$7)+Modellvärden!J$6,"")</f>
        <v>23.98371848</v>
      </c>
      <c r="K33" s="56">
        <f>IF(_xlfn.XLOOKUP($A33,Indata!$A:$A,Indata!K:K)&lt;&gt;0,(_xlfn.XLOOKUP($A33,Indata!$A:$A,Indata!K:K)*Modellvärden!K$7)+Modellvärden!K$6,"")</f>
        <v>31.456799160000003</v>
      </c>
      <c r="L33" s="56">
        <f>IF(_xlfn.XLOOKUP($A33,Indata!$A:$A,Indata!L:L)&lt;&gt;0,(_xlfn.XLOOKUP($A33,Indata!$A:$A,Indata!L:L)*Modellvärden!L$7)+Modellvärden!L$6,"")</f>
        <v>30.248675400000025</v>
      </c>
      <c r="M33" t="str">
        <f>_xlfn.XLOOKUP(A33,Indata!A:A,Indata!M:M)</f>
        <v>Pendlingskommun nära storstad</v>
      </c>
      <c r="N33" s="57">
        <f>IF(K33="",(B33*Modellvärden!B$11)+(C33*Modellvärden!C$11)+(D33*Modellvärden!D$11)+(E33*Modellvärden!E$11)+(F33*Modellvärden!F$11)+(G33*Modellvärden!G$11), (B33*Modellvärden!B$4)+(C33*Modellvärden!C$4)+(D33*Modellvärden!D$4)+(E33*Modellvärden!E$4)+(F33*Modellvärden!F$4)+(G33*Modellvärden!G$4)+(H33*Modellvärden!H$4)+(I33*Modellvärden!I$4)+(J33*Modellvärden!J$4)+(K33*Modellvärden!K$4)+(L33*Modellvärden!L$4))</f>
        <v>31.51998750385556</v>
      </c>
      <c r="O33" s="57">
        <f>IF(K33="",(B33*Modellvärden!B$12)+(C33*Modellvärden!C$12)+(D33*Modellvärden!D$12)+(E33*Modellvärden!E$12)+(F33*Modellvärden!F$12)+(G33*Modellvärden!G$12),(B33*Modellvärden!B$5)+(C33*Modellvärden!C$5)+(D33*Modellvärden!D$5)+(E33*Modellvärden!E$5)+(F33*Modellvärden!F$5)+(G33*Modellvärden!G$5)+(H33*Modellvärden!H$5)+(I33*Modellvärden!I$5)+(J33*Modellvärden!J$5)
+(K33*Modellvärden!K$5)+(L33*Modellvärden!L$5))</f>
        <v>31.613330157389957</v>
      </c>
      <c r="P33" s="57">
        <f>(_xlfn.XLOOKUP(M33,Regressionsresultat!$B$53:$B$61,Modellvärden!$B$21:$B$29)*Modellvärden!$B$18)</f>
        <v>36.636769999999999</v>
      </c>
      <c r="Q33" s="57">
        <f t="shared" si="0"/>
        <v>33.25669588708184</v>
      </c>
      <c r="R33" s="57"/>
    </row>
    <row r="34" spans="1:18" ht="16" x14ac:dyDescent="0.35">
      <c r="A34" s="55" t="s">
        <v>92</v>
      </c>
      <c r="B34" s="56">
        <f>IF(_xlfn.XLOOKUP($A34,Indata!$A:$A,Indata!B:B)&lt;&gt;0,(_xlfn.XLOOKUP($A34,Indata!$A:$A,Indata!B:B)*Modellvärden!B$7)+Modellvärden!B$6,"")</f>
        <v>36.441292069000006</v>
      </c>
      <c r="C34" s="56">
        <f>IF(_xlfn.XLOOKUP($A34,Indata!$A:$A,Indata!C:C)&lt;&gt;0,(_xlfn.XLOOKUP($A34,Indata!$A:$A,Indata!C:C)*Modellvärden!C$7)+Modellvärden!C$6,"")</f>
        <v>33.222745000000003</v>
      </c>
      <c r="D34" s="56">
        <f>IF(_xlfn.XLOOKUP($A34,Indata!$A:$A,Indata!D:D)&lt;&gt;0,(_xlfn.XLOOKUP($A34,Indata!$A:$A,Indata!D:D)*Modellvärden!D$7)+Modellvärden!D$6,"")</f>
        <v>33.946364160000002</v>
      </c>
      <c r="E34" s="56">
        <f>IF(_xlfn.XLOOKUP($A34,Indata!$A:$A,Indata!E:E)&lt;&gt;0,(_xlfn.XLOOKUP($A34,Indata!$A:$A,Indata!E:E)*Modellvärden!E$7)+Modellvärden!E$6,"")</f>
        <v>34.592191</v>
      </c>
      <c r="F34" s="56">
        <f>IF(_xlfn.XLOOKUP($A34,Indata!$A:$A,Indata!F:F)&lt;&gt;0,(_xlfn.XLOOKUP($A34,Indata!$A:$A,Indata!F:F)*Modellvärden!F$7)+Modellvärden!F$6,"")</f>
        <v>37.704007642513155</v>
      </c>
      <c r="G34" s="56">
        <f>IF(_xlfn.XLOOKUP($A34,Indata!$A:$A,Indata!G:G)&lt;&gt;0,(_xlfn.XLOOKUP($A34,Indata!$A:$A,Indata!G:G)*Modellvärden!G$7)+Modellvärden!G$6,"")</f>
        <v>32.8206092</v>
      </c>
      <c r="H34" s="56">
        <f>IF(_xlfn.XLOOKUP($A34,Indata!$A:$A,Indata!H:H)&lt;&gt;0,(_xlfn.XLOOKUP($A34,Indata!$A:$A,Indata!H:H)*Modellvärden!H$7)+Modellvärden!H$6,"")</f>
        <v>36.727209579999993</v>
      </c>
      <c r="I34" s="56">
        <f>IF(_xlfn.XLOOKUP($A34,Indata!$A:$A,Indata!I:I)&lt;&gt;0,(_xlfn.XLOOKUP($A34,Indata!$A:$A,Indata!I:I)*Modellvärden!I$7)+Modellvärden!I$6,"")</f>
        <v>37.190828000000003</v>
      </c>
      <c r="J34" s="56">
        <f>IF(_xlfn.XLOOKUP($A34,Indata!$A:$A,Indata!J:J)&lt;&gt;0,(_xlfn.XLOOKUP($A34,Indata!$A:$A,Indata!J:J)*Modellvärden!J$7)+Modellvärden!J$6,"")</f>
        <v>31.808975760000003</v>
      </c>
      <c r="K34" s="56">
        <f>IF(_xlfn.XLOOKUP($A34,Indata!$A:$A,Indata!K:K)&lt;&gt;0,(_xlfn.XLOOKUP($A34,Indata!$A:$A,Indata!K:K)*Modellvärden!K$7)+Modellvärden!K$6,"")</f>
        <v>34.453488430000007</v>
      </c>
      <c r="L34" s="56">
        <f>IF(_xlfn.XLOOKUP($A34,Indata!$A:$A,Indata!L:L)&lt;&gt;0,(_xlfn.XLOOKUP($A34,Indata!$A:$A,Indata!L:L)*Modellvärden!L$7)+Modellvärden!L$6,"")</f>
        <v>31.632615000000015</v>
      </c>
      <c r="M34" t="str">
        <f>_xlfn.XLOOKUP(A34,Indata!A:A,Indata!M:M)</f>
        <v>Pendlingskommun nära mindre tätort</v>
      </c>
      <c r="N34" s="57">
        <f>IF(K34="",(B34*Modellvärden!B$11)+(C34*Modellvärden!C$11)+(D34*Modellvärden!D$11)+(E34*Modellvärden!E$11)+(F34*Modellvärden!F$11)+(G34*Modellvärden!G$11), (B34*Modellvärden!B$4)+(C34*Modellvärden!C$4)+(D34*Modellvärden!D$4)+(E34*Modellvärden!E$4)+(F34*Modellvärden!F$4)+(G34*Modellvärden!G$4)+(H34*Modellvärden!H$4)+(I34*Modellvärden!I$4)+(J34*Modellvärden!J$4)+(K34*Modellvärden!K$4)+(L34*Modellvärden!L$4))</f>
        <v>34.325888717053076</v>
      </c>
      <c r="O34" s="57">
        <f>IF(K34="",(B34*Modellvärden!B$12)+(C34*Modellvärden!C$12)+(D34*Modellvärden!D$12)+(E34*Modellvärden!E$12)+(F34*Modellvärden!F$12)+(G34*Modellvärden!G$12),(B34*Modellvärden!B$5)+(C34*Modellvärden!C$5)+(D34*Modellvärden!D$5)+(E34*Modellvärden!E$5)+(F34*Modellvärden!F$5)+(G34*Modellvärden!G$5)+(H34*Modellvärden!H$5)+(I34*Modellvärden!I$5)+(J34*Modellvärden!J$5)
+(K34*Modellvärden!K$5)+(L34*Modellvärden!L$5))</f>
        <v>34.141361813450295</v>
      </c>
      <c r="P34" s="57">
        <f>(_xlfn.XLOOKUP(M34,Regressionsresultat!$B$53:$B$61,Modellvärden!$B$21:$B$29)*Modellvärden!$B$18)</f>
        <v>35.411339999999996</v>
      </c>
      <c r="Q34" s="57">
        <f t="shared" si="0"/>
        <v>34.626196843501127</v>
      </c>
      <c r="R34" s="57"/>
    </row>
    <row r="35" spans="1:18" ht="16" x14ac:dyDescent="0.35">
      <c r="A35" s="55" t="s">
        <v>109</v>
      </c>
      <c r="B35" s="56">
        <f>IF(_xlfn.XLOOKUP($A35,Indata!$A:$A,Indata!B:B)&lt;&gt;0,(_xlfn.XLOOKUP($A35,Indata!$A:$A,Indata!B:B)*Modellvärden!B$7)+Modellvärden!B$6,"")</f>
        <v>36.642690967</v>
      </c>
      <c r="C35" s="56">
        <f>IF(_xlfn.XLOOKUP($A35,Indata!$A:$A,Indata!C:C)&lt;&gt;0,(_xlfn.XLOOKUP($A35,Indata!$A:$A,Indata!C:C)*Modellvärden!C$7)+Modellvärden!C$6,"")</f>
        <v>32.406378400000001</v>
      </c>
      <c r="D35" s="56">
        <f>IF(_xlfn.XLOOKUP($A35,Indata!$A:$A,Indata!D:D)&lt;&gt;0,(_xlfn.XLOOKUP($A35,Indata!$A:$A,Indata!D:D)*Modellvärden!D$7)+Modellvärden!D$6,"")</f>
        <v>33.864802680000004</v>
      </c>
      <c r="E35" s="56">
        <f>IF(_xlfn.XLOOKUP($A35,Indata!$A:$A,Indata!E:E)&lt;&gt;0,(_xlfn.XLOOKUP($A35,Indata!$A:$A,Indata!E:E)*Modellvärden!E$7)+Modellvärden!E$6,"")</f>
        <v>33.969099700000001</v>
      </c>
      <c r="F35" s="56">
        <f>IF(_xlfn.XLOOKUP($A35,Indata!$A:$A,Indata!F:F)&lt;&gt;0,(_xlfn.XLOOKUP($A35,Indata!$A:$A,Indata!F:F)*Modellvärden!F$7)+Modellvärden!F$6,"")</f>
        <v>36.423178406975495</v>
      </c>
      <c r="G35" s="56">
        <f>IF(_xlfn.XLOOKUP($A35,Indata!$A:$A,Indata!G:G)&lt;&gt;0,(_xlfn.XLOOKUP($A35,Indata!$A:$A,Indata!G:G)*Modellvärden!G$7)+Modellvärden!G$6,"")</f>
        <v>30.924885999999997</v>
      </c>
      <c r="H35" s="56">
        <f>IF(_xlfn.XLOOKUP($A35,Indata!$A:$A,Indata!H:H)&lt;&gt;0,(_xlfn.XLOOKUP($A35,Indata!$A:$A,Indata!H:H)*Modellvärden!H$7)+Modellvärden!H$6,"")</f>
        <v>38.164209</v>
      </c>
      <c r="I35" s="56">
        <f>IF(_xlfn.XLOOKUP($A35,Indata!$A:$A,Indata!I:I)&lt;&gt;0,(_xlfn.XLOOKUP($A35,Indata!$A:$A,Indata!I:I)*Modellvärden!I$7)+Modellvärden!I$6,"")</f>
        <v>38.962791620000004</v>
      </c>
      <c r="J35" s="56">
        <f>IF(_xlfn.XLOOKUP($A35,Indata!$A:$A,Indata!J:J)&lt;&gt;0,(_xlfn.XLOOKUP($A35,Indata!$A:$A,Indata!J:J)*Modellvärden!J$7)+Modellvärden!J$6,"")</f>
        <v>38.894006000000005</v>
      </c>
      <c r="K35" s="56">
        <f>IF(_xlfn.XLOOKUP($A35,Indata!$A:$A,Indata!K:K)&lt;&gt;0,(_xlfn.XLOOKUP($A35,Indata!$A:$A,Indata!K:K)*Modellvärden!K$7)+Modellvärden!K$6,"")</f>
        <v>38.82215592</v>
      </c>
      <c r="L35" s="56">
        <f>IF(_xlfn.XLOOKUP($A35,Indata!$A:$A,Indata!L:L)&lt;&gt;0,(_xlfn.XLOOKUP($A35,Indata!$A:$A,Indata!L:L)*Modellvärden!L$7)+Modellvärden!L$6,"")</f>
        <v>47.54792040000001</v>
      </c>
      <c r="M35" t="str">
        <f>_xlfn.XLOOKUP(A35,Indata!A:A,Indata!M:M)</f>
        <v>Pendlingskommun nära mindre tätort</v>
      </c>
      <c r="N35" s="57">
        <f>IF(K35="",(B35*Modellvärden!B$11)+(C35*Modellvärden!C$11)+(D35*Modellvärden!D$11)+(E35*Modellvärden!E$11)+(F35*Modellvärden!F$11)+(G35*Modellvärden!G$11), (B35*Modellvärden!B$4)+(C35*Modellvärden!C$4)+(D35*Modellvärden!D$4)+(E35*Modellvärden!E$4)+(F35*Modellvärden!F$4)+(G35*Modellvärden!G$4)+(H35*Modellvärden!H$4)+(I35*Modellvärden!I$4)+(J35*Modellvärden!J$4)+(K35*Modellvärden!K$4)+(L35*Modellvärden!L$4))</f>
        <v>37.047104590629878</v>
      </c>
      <c r="O35" s="57">
        <f>IF(K35="",(B35*Modellvärden!B$12)+(C35*Modellvärden!C$12)+(D35*Modellvärden!D$12)+(E35*Modellvärden!E$12)+(F35*Modellvärden!F$12)+(G35*Modellvärden!G$12),(B35*Modellvärden!B$5)+(C35*Modellvärden!C$5)+(D35*Modellvärden!D$5)+(E35*Modellvärden!E$5)+(F35*Modellvärden!F$5)+(G35*Modellvärden!G$5)+(H35*Modellvärden!H$5)+(I35*Modellvärden!I$5)+(J35*Modellvärden!J$5)
+(K35*Modellvärden!K$5)+(L35*Modellvärden!L$5))</f>
        <v>36.927272003839995</v>
      </c>
      <c r="P35" s="57">
        <f>(_xlfn.XLOOKUP(M35,Regressionsresultat!$B$53:$B$61,Modellvärden!$B$21:$B$29)*Modellvärden!$B$18)</f>
        <v>35.411339999999996</v>
      </c>
      <c r="Q35" s="57">
        <f t="shared" si="0"/>
        <v>36.461905531489954</v>
      </c>
      <c r="R35" s="57"/>
    </row>
    <row r="36" spans="1:18" ht="16" x14ac:dyDescent="0.35">
      <c r="A36" s="55" t="s">
        <v>51</v>
      </c>
      <c r="B36" s="56">
        <f>IF(_xlfn.XLOOKUP($A36,Indata!$A:$A,Indata!B:B)&lt;&gt;0,(_xlfn.XLOOKUP($A36,Indata!$A:$A,Indata!B:B)*Modellvärden!B$7)+Modellvärden!B$6,"")</f>
        <v>35.746482376000003</v>
      </c>
      <c r="C36" s="56">
        <f>IF(_xlfn.XLOOKUP($A36,Indata!$A:$A,Indata!C:C)&lt;&gt;0,(_xlfn.XLOOKUP($A36,Indata!$A:$A,Indata!C:C)*Modellvärden!C$7)+Modellvärden!C$6,"")</f>
        <v>36.090638800000001</v>
      </c>
      <c r="D36" s="56">
        <f>IF(_xlfn.XLOOKUP($A36,Indata!$A:$A,Indata!D:D)&lt;&gt;0,(_xlfn.XLOOKUP($A36,Indata!$A:$A,Indata!D:D)*Modellvärden!D$7)+Modellvärden!D$6,"")</f>
        <v>34.114864799999999</v>
      </c>
      <c r="E36" s="56">
        <f>IF(_xlfn.XLOOKUP($A36,Indata!$A:$A,Indata!E:E)&lt;&gt;0,(_xlfn.XLOOKUP($A36,Indata!$A:$A,Indata!E:E)*Modellvärden!E$7)+Modellvärden!E$6,"")</f>
        <v>34.934340599999999</v>
      </c>
      <c r="F36" s="56">
        <f>IF(_xlfn.XLOOKUP($A36,Indata!$A:$A,Indata!F:F)&lt;&gt;0,(_xlfn.XLOOKUP($A36,Indata!$A:$A,Indata!F:F)*Modellvärden!F$7)+Modellvärden!F$6,"")</f>
        <v>35.255379514295264</v>
      </c>
      <c r="G36" s="56">
        <f>IF(_xlfn.XLOOKUP($A36,Indata!$A:$A,Indata!G:G)&lt;&gt;0,(_xlfn.XLOOKUP($A36,Indata!$A:$A,Indata!G:G)*Modellvärden!G$7)+Modellvärden!G$6,"")</f>
        <v>36.1381248</v>
      </c>
      <c r="H36" s="56">
        <f>IF(_xlfn.XLOOKUP($A36,Indata!$A:$A,Indata!H:H)&lt;&gt;0,(_xlfn.XLOOKUP($A36,Indata!$A:$A,Indata!H:H)*Modellvärden!H$7)+Modellvärden!H$6,"")</f>
        <v>35.985532460000002</v>
      </c>
      <c r="I36" s="56">
        <f>IF(_xlfn.XLOOKUP($A36,Indata!$A:$A,Indata!I:I)&lt;&gt;0,(_xlfn.XLOOKUP($A36,Indata!$A:$A,Indata!I:I)*Modellvärden!I$7)+Modellvärden!I$6,"")</f>
        <v>28.331009899999998</v>
      </c>
      <c r="J36" s="56">
        <f>IF(_xlfn.XLOOKUP($A36,Indata!$A:$A,Indata!J:J)&lt;&gt;0,(_xlfn.XLOOKUP($A36,Indata!$A:$A,Indata!J:J)*Modellvärden!J$7)+Modellvärden!J$6,"")</f>
        <v>30.381395040000001</v>
      </c>
      <c r="K36" s="56">
        <f>IF(_xlfn.XLOOKUP($A36,Indata!$A:$A,Indata!K:K)&lt;&gt;0,(_xlfn.XLOOKUP($A36,Indata!$A:$A,Indata!K:K)*Modellvärden!K$7)+Modellvärden!K$6,"")</f>
        <v>34.272964980000005</v>
      </c>
      <c r="L36" s="56">
        <f>IF(_xlfn.XLOOKUP($A36,Indata!$A:$A,Indata!L:L)&lt;&gt;0,(_xlfn.XLOOKUP($A36,Indata!$A:$A,Indata!L:L)*Modellvärden!L$7)+Modellvärden!L$6,"")</f>
        <v>32.093928200000022</v>
      </c>
      <c r="M36" t="str">
        <f>_xlfn.XLOOKUP(A36,Indata!A:A,Indata!M:M)</f>
        <v>Pendlingskommun nära större stad</v>
      </c>
      <c r="N36" s="57">
        <f>IF(K36="",(B36*Modellvärden!B$11)+(C36*Modellvärden!C$11)+(D36*Modellvärden!D$11)+(E36*Modellvärden!E$11)+(F36*Modellvärden!F$11)+(G36*Modellvärden!G$11), (B36*Modellvärden!B$4)+(C36*Modellvärden!C$4)+(D36*Modellvärden!D$4)+(E36*Modellvärden!E$4)+(F36*Modellvärden!F$4)+(G36*Modellvärden!G$4)+(H36*Modellvärden!H$4)+(I36*Modellvärden!I$4)+(J36*Modellvärden!J$4)+(K36*Modellvärden!K$4)+(L36*Modellvärden!L$4))</f>
        <v>33.701692761492268</v>
      </c>
      <c r="O36" s="57">
        <f>IF(K36="",(B36*Modellvärden!B$12)+(C36*Modellvärden!C$12)+(D36*Modellvärden!D$12)+(E36*Modellvärden!E$12)+(F36*Modellvärden!F$12)+(G36*Modellvärden!G$12),(B36*Modellvärden!B$5)+(C36*Modellvärden!C$5)+(D36*Modellvärden!D$5)+(E36*Modellvärden!E$5)+(F36*Modellvärden!F$5)+(G36*Modellvärden!G$5)+(H36*Modellvärden!H$5)+(I36*Modellvärden!I$5)+(J36*Modellvärden!J$5)
+(K36*Modellvärden!K$5)+(L36*Modellvärden!L$5))</f>
        <v>33.652509010581753</v>
      </c>
      <c r="P36" s="57">
        <f>(_xlfn.XLOOKUP(M36,Regressionsresultat!$B$53:$B$61,Modellvärden!$B$21:$B$29)*Modellvärden!$B$18)</f>
        <v>32.423676999999998</v>
      </c>
      <c r="Q36" s="57">
        <f t="shared" si="0"/>
        <v>33.25929292402467</v>
      </c>
      <c r="R36" s="57"/>
    </row>
    <row r="37" spans="1:18" ht="16" x14ac:dyDescent="0.35">
      <c r="A37" s="55" t="s">
        <v>62</v>
      </c>
      <c r="B37" s="56">
        <f>IF(_xlfn.XLOOKUP($A37,Indata!$A:$A,Indata!B:B)&lt;&gt;0,(_xlfn.XLOOKUP($A37,Indata!$A:$A,Indata!B:B)*Modellvärden!B$7)+Modellvärden!B$6,"")</f>
        <v>35.891672239000002</v>
      </c>
      <c r="C37" s="56">
        <f>IF(_xlfn.XLOOKUP($A37,Indata!$A:$A,Indata!C:C)&lt;&gt;0,(_xlfn.XLOOKUP($A37,Indata!$A:$A,Indata!C:C)*Modellvärden!C$7)+Modellvärden!C$6,"")</f>
        <v>41.6472652</v>
      </c>
      <c r="D37" s="56">
        <f>IF(_xlfn.XLOOKUP($A37,Indata!$A:$A,Indata!D:D)&lt;&gt;0,(_xlfn.XLOOKUP($A37,Indata!$A:$A,Indata!D:D)*Modellvärden!D$7)+Modellvärden!D$6,"")</f>
        <v>34.623951840000004</v>
      </c>
      <c r="E37" s="56">
        <f>IF(_xlfn.XLOOKUP($A37,Indata!$A:$A,Indata!E:E)&lt;&gt;0,(_xlfn.XLOOKUP($A37,Indata!$A:$A,Indata!E:E)*Modellvärden!E$7)+Modellvärden!E$6,"")</f>
        <v>35.752580100000003</v>
      </c>
      <c r="F37" s="56">
        <f>IF(_xlfn.XLOOKUP($A37,Indata!$A:$A,Indata!F:F)&lt;&gt;0,(_xlfn.XLOOKUP($A37,Indata!$A:$A,Indata!F:F)*Modellvärden!F$7)+Modellvärden!F$6,"")</f>
        <v>36.365824361088976</v>
      </c>
      <c r="G37" s="56">
        <f>IF(_xlfn.XLOOKUP($A37,Indata!$A:$A,Indata!G:G)&lt;&gt;0,(_xlfn.XLOOKUP($A37,Indata!$A:$A,Indata!G:G)*Modellvärden!G$7)+Modellvärden!G$6,"")</f>
        <v>45.007401199999997</v>
      </c>
      <c r="H37" s="56">
        <f>IF(_xlfn.XLOOKUP($A37,Indata!$A:$A,Indata!H:H)&lt;&gt;0,(_xlfn.XLOOKUP($A37,Indata!$A:$A,Indata!H:H)*Modellvärden!H$7)+Modellvärden!H$6,"")</f>
        <v>40.342885539999997</v>
      </c>
      <c r="I37" s="56">
        <f>IF(_xlfn.XLOOKUP($A37,Indata!$A:$A,Indata!I:I)&lt;&gt;0,(_xlfn.XLOOKUP($A37,Indata!$A:$A,Indata!I:I)*Modellvärden!I$7)+Modellvärden!I$6,"")</f>
        <v>43.941165599999998</v>
      </c>
      <c r="J37" s="56">
        <f>IF(_xlfn.XLOOKUP($A37,Indata!$A:$A,Indata!J:J)&lt;&gt;0,(_xlfn.XLOOKUP($A37,Indata!$A:$A,Indata!J:J)*Modellvärden!J$7)+Modellvärden!J$6,"")</f>
        <v>40.321586720000006</v>
      </c>
      <c r="K37" s="56">
        <f>IF(_xlfn.XLOOKUP($A37,Indata!$A:$A,Indata!K:K)&lt;&gt;0,(_xlfn.XLOOKUP($A37,Indata!$A:$A,Indata!K:K)*Modellvärden!K$7)+Modellvärden!K$6,"")</f>
        <v>41.493902980000001</v>
      </c>
      <c r="L37" s="56">
        <f>IF(_xlfn.XLOOKUP($A37,Indata!$A:$A,Indata!L:L)&lt;&gt;0,(_xlfn.XLOOKUP($A37,Indata!$A:$A,Indata!L:L)*Modellvärden!L$7)+Modellvärden!L$6,"")</f>
        <v>49.162516600000004</v>
      </c>
      <c r="M37" t="str">
        <f>_xlfn.XLOOKUP(A37,Indata!A:A,Indata!M:M)</f>
        <v>Större stad</v>
      </c>
      <c r="N37" s="57">
        <f>IF(K37="",(B37*Modellvärden!B$11)+(C37*Modellvärden!C$11)+(D37*Modellvärden!D$11)+(E37*Modellvärden!E$11)+(F37*Modellvärden!F$11)+(G37*Modellvärden!G$11), (B37*Modellvärden!B$4)+(C37*Modellvärden!C$4)+(D37*Modellvärden!D$4)+(E37*Modellvärden!E$4)+(F37*Modellvärden!F$4)+(G37*Modellvärden!G$4)+(H37*Modellvärden!H$4)+(I37*Modellvärden!I$4)+(J37*Modellvärden!J$4)+(K37*Modellvärden!K$4)+(L37*Modellvärden!L$4))</f>
        <v>41.063616443746263</v>
      </c>
      <c r="O37" s="57">
        <f>IF(K37="",(B37*Modellvärden!B$12)+(C37*Modellvärden!C$12)+(D37*Modellvärden!D$12)+(E37*Modellvärden!E$12)+(F37*Modellvärden!F$12)+(G37*Modellvärden!G$12),(B37*Modellvärden!B$5)+(C37*Modellvärden!C$5)+(D37*Modellvärden!D$5)+(E37*Modellvärden!E$5)+(F37*Modellvärden!F$5)+(G37*Modellvärden!G$5)+(H37*Modellvärden!H$5)+(I37*Modellvärden!I$5)+(J37*Modellvärden!J$5)
+(K37*Modellvärden!K$5)+(L37*Modellvärden!L$5))</f>
        <v>41.365881625418091</v>
      </c>
      <c r="P37" s="57">
        <f>(_xlfn.XLOOKUP(M37,Regressionsresultat!$B$53:$B$61,Modellvärden!$B$21:$B$29)*Modellvärden!$B$18)</f>
        <v>46.017619999999994</v>
      </c>
      <c r="Q37" s="57">
        <f t="shared" si="0"/>
        <v>42.81570602305478</v>
      </c>
      <c r="R37" s="57"/>
    </row>
    <row r="38" spans="1:18" ht="16" x14ac:dyDescent="0.35">
      <c r="A38" s="55" t="s">
        <v>152</v>
      </c>
      <c r="B38" s="56">
        <f>IF(_xlfn.XLOOKUP($A38,Indata!$A:$A,Indata!B:B)&lt;&gt;0,(_xlfn.XLOOKUP($A38,Indata!$A:$A,Indata!B:B)*Modellvärden!B$7)+Modellvärden!B$6,"")</f>
        <v>37.138870951000001</v>
      </c>
      <c r="C38" s="56">
        <f>IF(_xlfn.XLOOKUP($A38,Indata!$A:$A,Indata!C:C)&lt;&gt;0,(_xlfn.XLOOKUP($A38,Indata!$A:$A,Indata!C:C)*Modellvärden!C$7)+Modellvärden!C$6,"")</f>
        <v>34.821392500000002</v>
      </c>
      <c r="D38" s="56">
        <f>IF(_xlfn.XLOOKUP($A38,Indata!$A:$A,Indata!D:D)&lt;&gt;0,(_xlfn.XLOOKUP($A38,Indata!$A:$A,Indata!D:D)*Modellvärden!D$7)+Modellvärden!D$6,"")</f>
        <v>34.491302400000002</v>
      </c>
      <c r="E38" s="56">
        <f>IF(_xlfn.XLOOKUP($A38,Indata!$A:$A,Indata!E:E)&lt;&gt;0,(_xlfn.XLOOKUP($A38,Indata!$A:$A,Indata!E:E)*Modellvärden!E$7)+Modellvärden!E$6,"")</f>
        <v>34.782217199999998</v>
      </c>
      <c r="F38" s="56">
        <f>IF(_xlfn.XLOOKUP($A38,Indata!$A:$A,Indata!F:F)&lt;&gt;0,(_xlfn.XLOOKUP($A38,Indata!$A:$A,Indata!F:F)*Modellvärden!F$7)+Modellvärden!F$6,"")</f>
        <v>34.135403563297885</v>
      </c>
      <c r="G38" s="56">
        <f>IF(_xlfn.XLOOKUP($A38,Indata!$A:$A,Indata!G:G)&lt;&gt;0,(_xlfn.XLOOKUP($A38,Indata!$A:$A,Indata!G:G)*Modellvärden!G$7)+Modellvärden!G$6,"")</f>
        <v>34.648627999999995</v>
      </c>
      <c r="H38" s="56">
        <f>IF(_xlfn.XLOOKUP($A38,Indata!$A:$A,Indata!H:H)&lt;&gt;0,(_xlfn.XLOOKUP($A38,Indata!$A:$A,Indata!H:H)*Modellvärden!H$7)+Modellvärden!H$6,"")</f>
        <v>43.355948839999996</v>
      </c>
      <c r="I38" s="56">
        <f>IF(_xlfn.XLOOKUP($A38,Indata!$A:$A,Indata!I:I)&lt;&gt;0,(_xlfn.XLOOKUP($A38,Indata!$A:$A,Indata!I:I)*Modellvärden!I$7)+Modellvärden!I$6,"")</f>
        <v>40.31285914</v>
      </c>
      <c r="J38" s="56">
        <f>IF(_xlfn.XLOOKUP($A38,Indata!$A:$A,Indata!J:J)&lt;&gt;0,(_xlfn.XLOOKUP($A38,Indata!$A:$A,Indata!J:J)*Modellvärden!J$7)+Modellvärden!J$6,"")</f>
        <v>40.26871336</v>
      </c>
      <c r="K38" s="56">
        <f>IF(_xlfn.XLOOKUP($A38,Indata!$A:$A,Indata!K:K)&lt;&gt;0,(_xlfn.XLOOKUP($A38,Indata!$A:$A,Indata!K:K)*Modellvärden!K$7)+Modellvärden!K$6,"")</f>
        <v>38.713841850000001</v>
      </c>
      <c r="L38" s="56">
        <f>IF(_xlfn.XLOOKUP($A38,Indata!$A:$A,Indata!L:L)&lt;&gt;0,(_xlfn.XLOOKUP($A38,Indata!$A:$A,Indata!L:L)*Modellvärden!L$7)+Modellvärden!L$6,"")</f>
        <v>45.702667599999984</v>
      </c>
      <c r="M38" t="str">
        <f>_xlfn.XLOOKUP(A38,Indata!A:A,Indata!M:M)</f>
        <v>Pendlingskommun nära större stad</v>
      </c>
      <c r="N38" s="57">
        <f>IF(K38="",(B38*Modellvärden!B$11)+(C38*Modellvärden!C$11)+(D38*Modellvärden!D$11)+(E38*Modellvärden!E$11)+(F38*Modellvärden!F$11)+(G38*Modellvärden!G$11), (B38*Modellvärden!B$4)+(C38*Modellvärden!C$4)+(D38*Modellvärden!D$4)+(E38*Modellvärden!E$4)+(F38*Modellvärden!F$4)+(G38*Modellvärden!G$4)+(H38*Modellvärden!H$4)+(I38*Modellvärden!I$4)+(J38*Modellvärden!J$4)+(K38*Modellvärden!K$4)+(L38*Modellvärden!L$4))</f>
        <v>38.304587323214434</v>
      </c>
      <c r="O38" s="57">
        <f>IF(K38="",(B38*Modellvärden!B$12)+(C38*Modellvärden!C$12)+(D38*Modellvärden!D$12)+(E38*Modellvärden!E$12)+(F38*Modellvärden!F$12)+(G38*Modellvärden!G$12),(B38*Modellvärden!B$5)+(C38*Modellvärden!C$5)+(D38*Modellvärden!D$5)+(E38*Modellvärden!E$5)+(F38*Modellvärden!F$5)+(G38*Modellvärden!G$5)+(H38*Modellvärden!H$5)+(I38*Modellvärden!I$5)+(J38*Modellvärden!J$5)
+(K38*Modellvärden!K$5)+(L38*Modellvärden!L$5))</f>
        <v>38.206312994635688</v>
      </c>
      <c r="P38" s="57">
        <f>(_xlfn.XLOOKUP(M38,Regressionsresultat!$B$53:$B$61,Modellvärden!$B$21:$B$29)*Modellvärden!$B$18)</f>
        <v>32.423676999999998</v>
      </c>
      <c r="Q38" s="57">
        <f t="shared" si="0"/>
        <v>36.311525772616704</v>
      </c>
      <c r="R38" s="57"/>
    </row>
    <row r="39" spans="1:18" ht="16" x14ac:dyDescent="0.35">
      <c r="A39" s="55" t="s">
        <v>183</v>
      </c>
      <c r="B39" s="56">
        <f>IF(_xlfn.XLOOKUP($A39,Indata!$A:$A,Indata!B:B)&lt;&gt;0,(_xlfn.XLOOKUP($A39,Indata!$A:$A,Indata!B:B)*Modellvärden!B$7)+Modellvärden!B$6,"")</f>
        <v>37.477005433000002</v>
      </c>
      <c r="C39" s="56">
        <f>IF(_xlfn.XLOOKUP($A39,Indata!$A:$A,Indata!C:C)&lt;&gt;0,(_xlfn.XLOOKUP($A39,Indata!$A:$A,Indata!C:C)*Modellvärden!C$7)+Modellvärden!C$6,"")</f>
        <v>32.087118400000001</v>
      </c>
      <c r="D39" s="56">
        <f>IF(_xlfn.XLOOKUP($A39,Indata!$A:$A,Indata!D:D)&lt;&gt;0,(_xlfn.XLOOKUP($A39,Indata!$A:$A,Indata!D:D)*Modellvärden!D$7)+Modellvärden!D$6,"")</f>
        <v>33.963393480000001</v>
      </c>
      <c r="E39" s="56">
        <f>IF(_xlfn.XLOOKUP($A39,Indata!$A:$A,Indata!E:E)&lt;&gt;0,(_xlfn.XLOOKUP($A39,Indata!$A:$A,Indata!E:E)*Modellvärden!E$7)+Modellvärden!E$6,"")</f>
        <v>33.803659099999997</v>
      </c>
      <c r="F39" s="56">
        <f>IF(_xlfn.XLOOKUP($A39,Indata!$A:$A,Indata!F:F)&lt;&gt;0,(_xlfn.XLOOKUP($A39,Indata!$A:$A,Indata!F:F)*Modellvärden!F$7)+Modellvärden!F$6,"")</f>
        <v>34.585118319048448</v>
      </c>
      <c r="G39" s="56">
        <f>IF(_xlfn.XLOOKUP($A39,Indata!$A:$A,Indata!G:G)&lt;&gt;0,(_xlfn.XLOOKUP($A39,Indata!$A:$A,Indata!G:G)*Modellvärden!G$7)+Modellvärden!G$6,"")</f>
        <v>32.211269599999994</v>
      </c>
      <c r="H39" s="56">
        <f>IF(_xlfn.XLOOKUP($A39,Indata!$A:$A,Indata!H:H)&lt;&gt;0,(_xlfn.XLOOKUP($A39,Indata!$A:$A,Indata!H:H)*Modellvärden!H$7)+Modellvärden!H$6,"")</f>
        <v>27.502600399999999</v>
      </c>
      <c r="I39" s="56">
        <f>IF(_xlfn.XLOOKUP($A39,Indata!$A:$A,Indata!I:I)&lt;&gt;0,(_xlfn.XLOOKUP($A39,Indata!$A:$A,Indata!I:I)*Modellvärden!I$7)+Modellvärden!I$6,"")</f>
        <v>22.761981380000002</v>
      </c>
      <c r="J39" s="56">
        <f>IF(_xlfn.XLOOKUP($A39,Indata!$A:$A,Indata!J:J)&lt;&gt;0,(_xlfn.XLOOKUP($A39,Indata!$A:$A,Indata!J:J)*Modellvärden!J$7)+Modellvärden!J$6,"")</f>
        <v>28.319334000000001</v>
      </c>
      <c r="K39" s="56">
        <f>IF(_xlfn.XLOOKUP($A39,Indata!$A:$A,Indata!K:K)&lt;&gt;0,(_xlfn.XLOOKUP($A39,Indata!$A:$A,Indata!K:K)*Modellvärden!K$7)+Modellvärden!K$6,"")</f>
        <v>34.164650910000006</v>
      </c>
      <c r="L39" s="56">
        <f>IF(_xlfn.XLOOKUP($A39,Indata!$A:$A,Indata!L:L)&lt;&gt;0,(_xlfn.XLOOKUP($A39,Indata!$A:$A,Indata!L:L)*Modellvärden!L$7)+Modellvärden!L$6,"")</f>
        <v>28.403422599999999</v>
      </c>
      <c r="M39" t="str">
        <f>_xlfn.XLOOKUP(A39,Indata!A:A,Indata!M:M)</f>
        <v>Pendlingskommun nära mindre tätort</v>
      </c>
      <c r="N39" s="57">
        <f>IF(K39="",(B39*Modellvärden!B$11)+(C39*Modellvärden!C$11)+(D39*Modellvärden!D$11)+(E39*Modellvärden!E$11)+(F39*Modellvärden!F$11)+(G39*Modellvärden!G$11), (B39*Modellvärden!B$4)+(C39*Modellvärden!C$4)+(D39*Modellvärden!D$4)+(E39*Modellvärden!E$4)+(F39*Modellvärden!F$4)+(G39*Modellvärden!G$4)+(H39*Modellvärden!H$4)+(I39*Modellvärden!I$4)+(J39*Modellvärden!J$4)+(K39*Modellvärden!K$4)+(L39*Modellvärden!L$4))</f>
        <v>30.795423488232952</v>
      </c>
      <c r="O39" s="57">
        <f>IF(K39="",(B39*Modellvärden!B$12)+(C39*Modellvärden!C$12)+(D39*Modellvärden!D$12)+(E39*Modellvärden!E$12)+(F39*Modellvärden!F$12)+(G39*Modellvärden!G$12),(B39*Modellvärden!B$5)+(C39*Modellvärden!C$5)+(D39*Modellvärden!D$5)+(E39*Modellvärden!E$5)+(F39*Modellvärden!F$5)+(G39*Modellvärden!G$5)+(H39*Modellvärden!H$5)+(I39*Modellvärden!I$5)+(J39*Modellvärden!J$5)
+(K39*Modellvärden!K$5)+(L39*Modellvärden!L$5))</f>
        <v>30.56456156751322</v>
      </c>
      <c r="P39" s="57">
        <f>(_xlfn.XLOOKUP(M39,Regressionsresultat!$B$53:$B$61,Modellvärden!$B$21:$B$29)*Modellvärden!$B$18)</f>
        <v>35.411339999999996</v>
      </c>
      <c r="Q39" s="57">
        <f t="shared" si="0"/>
        <v>32.257108351915385</v>
      </c>
      <c r="R39" s="57"/>
    </row>
    <row r="40" spans="1:18" ht="16" x14ac:dyDescent="0.35">
      <c r="A40" s="55" t="s">
        <v>254</v>
      </c>
      <c r="B40" s="56">
        <f>IF(_xlfn.XLOOKUP($A40,Indata!$A:$A,Indata!B:B)&lt;&gt;0,(_xlfn.XLOOKUP($A40,Indata!$A:$A,Indata!B:B)*Modellvärden!B$7)+Modellvärden!B$6,"")</f>
        <v>37.413735883000001</v>
      </c>
      <c r="C40" s="56">
        <f>IF(_xlfn.XLOOKUP($A40,Indata!$A:$A,Indata!C:C)&lt;&gt;0,(_xlfn.XLOOKUP($A40,Indata!$A:$A,Indata!C:C)*Modellvärden!C$7)+Modellvärden!C$6,"")</f>
        <v>32.797565800000001</v>
      </c>
      <c r="D40" s="56">
        <f>IF(_xlfn.XLOOKUP($A40,Indata!$A:$A,Indata!D:D)&lt;&gt;0,(_xlfn.XLOOKUP($A40,Indata!$A:$A,Indata!D:D)*Modellvärden!D$7)+Modellvärden!D$6,"")</f>
        <v>34.187463480000005</v>
      </c>
      <c r="E40" s="56">
        <f>IF(_xlfn.XLOOKUP($A40,Indata!$A:$A,Indata!E:E)&lt;&gt;0,(_xlfn.XLOOKUP($A40,Indata!$A:$A,Indata!E:E)*Modellvärden!E$7)+Modellvärden!E$6,"")</f>
        <v>34.132747600000002</v>
      </c>
      <c r="F40" s="56">
        <f>IF(_xlfn.XLOOKUP($A40,Indata!$A:$A,Indata!F:F)&lt;&gt;0,(_xlfn.XLOOKUP($A40,Indata!$A:$A,Indata!F:F)*Modellvärden!F$7)+Modellvärden!F$6,"")</f>
        <v>36.664146171201558</v>
      </c>
      <c r="G40" s="56">
        <f>IF(_xlfn.XLOOKUP($A40,Indata!$A:$A,Indata!G:G)&lt;&gt;0,(_xlfn.XLOOKUP($A40,Indata!$A:$A,Indata!G:G)*Modellvärden!G$7)+Modellvärden!G$6,"")</f>
        <v>34.377810400000001</v>
      </c>
      <c r="H40" s="56">
        <f>IF(_xlfn.XLOOKUP($A40,Indata!$A:$A,Indata!H:H)&lt;&gt;0,(_xlfn.XLOOKUP($A40,Indata!$A:$A,Indata!H:H)*Modellvärden!H$7)+Modellvärden!H$6,"")</f>
        <v>40.621014459999998</v>
      </c>
      <c r="I40" s="56">
        <f>IF(_xlfn.XLOOKUP($A40,Indata!$A:$A,Indata!I:I)&lt;&gt;0,(_xlfn.XLOOKUP($A40,Indata!$A:$A,Indata!I:I)*Modellvärden!I$7)+Modellvärden!I$6,"")</f>
        <v>23.18387748</v>
      </c>
      <c r="J40" s="56">
        <f>IF(_xlfn.XLOOKUP($A40,Indata!$A:$A,Indata!J:J)&lt;&gt;0,(_xlfn.XLOOKUP($A40,Indata!$A:$A,Indata!J:J)*Modellvärden!J$7)+Modellvärden!J$6,"")</f>
        <v>25.19980576</v>
      </c>
      <c r="K40" s="56">
        <f>IF(_xlfn.XLOOKUP($A40,Indata!$A:$A,Indata!K:K)&lt;&gt;0,(_xlfn.XLOOKUP($A40,Indata!$A:$A,Indata!K:K)*Modellvärden!K$7)+Modellvärden!K$6,"")</f>
        <v>40.735704490000003</v>
      </c>
      <c r="L40" s="56">
        <f>IF(_xlfn.XLOOKUP($A40,Indata!$A:$A,Indata!L:L)&lt;&gt;0,(_xlfn.XLOOKUP($A40,Indata!$A:$A,Indata!L:L)*Modellvärden!L$7)+Modellvärden!L$6,"")</f>
        <v>37.860343200000017</v>
      </c>
      <c r="M40" t="str">
        <f>_xlfn.XLOOKUP(A40,Indata!A:A,Indata!M:M)</f>
        <v>Pendlingskommun nära mindre tätort</v>
      </c>
      <c r="N40" s="57">
        <f>IF(K40="",(B40*Modellvärden!B$11)+(C40*Modellvärden!C$11)+(D40*Modellvärden!D$11)+(E40*Modellvärden!E$11)+(F40*Modellvärden!F$11)+(G40*Modellvärden!G$11), (B40*Modellvärden!B$4)+(C40*Modellvärden!C$4)+(D40*Modellvärden!D$4)+(E40*Modellvärden!E$4)+(F40*Modellvärden!F$4)+(G40*Modellvärden!G$4)+(H40*Modellvärden!H$4)+(I40*Modellvärden!I$4)+(J40*Modellvärden!J$4)+(K40*Modellvärden!K$4)+(L40*Modellvärden!L$4))</f>
        <v>33.618447394392177</v>
      </c>
      <c r="O40" s="57">
        <f>IF(K40="",(B40*Modellvärden!B$12)+(C40*Modellvärden!C$12)+(D40*Modellvärden!D$12)+(E40*Modellvärden!E$12)+(F40*Modellvärden!F$12)+(G40*Modellvärden!G$12),(B40*Modellvärden!B$5)+(C40*Modellvärden!C$5)+(D40*Modellvärden!D$5)+(E40*Modellvärden!E$5)+(F40*Modellvärden!F$5)+(G40*Modellvärden!G$5)+(H40*Modellvärden!H$5)+(I40*Modellvärden!I$5)+(J40*Modellvärden!J$5)
+(K40*Modellvärden!K$5)+(L40*Modellvärden!L$5))</f>
        <v>33.201010207584631</v>
      </c>
      <c r="P40" s="57">
        <f>(_xlfn.XLOOKUP(M40,Regressionsresultat!$B$53:$B$61,Modellvärden!$B$21:$B$29)*Modellvärden!$B$18)</f>
        <v>35.411339999999996</v>
      </c>
      <c r="Q40" s="57">
        <f t="shared" si="0"/>
        <v>34.07693253399227</v>
      </c>
      <c r="R40" s="57"/>
    </row>
    <row r="41" spans="1:18" ht="16" x14ac:dyDescent="0.35">
      <c r="A41" s="55" t="s">
        <v>163</v>
      </c>
      <c r="B41" s="56">
        <f>IF(_xlfn.XLOOKUP($A41,Indata!$A:$A,Indata!B:B)&lt;&gt;0,(_xlfn.XLOOKUP($A41,Indata!$A:$A,Indata!B:B)*Modellvärden!B$7)+Modellvärden!B$6,"")</f>
        <v>35.874892054</v>
      </c>
      <c r="C41" s="56">
        <f>IF(_xlfn.XLOOKUP($A41,Indata!$A:$A,Indata!C:C)&lt;&gt;0,(_xlfn.XLOOKUP($A41,Indata!$A:$A,Indata!C:C)*Modellvärden!C$7)+Modellvärden!C$6,"")</f>
        <v>35.979461200000003</v>
      </c>
      <c r="D41" s="56">
        <f>IF(_xlfn.XLOOKUP($A41,Indata!$A:$A,Indata!D:D)&lt;&gt;0,(_xlfn.XLOOKUP($A41,Indata!$A:$A,Indata!D:D)*Modellvärden!D$7)+Modellvärden!D$6,"")</f>
        <v>34.128309000000002</v>
      </c>
      <c r="E41" s="56">
        <f>IF(_xlfn.XLOOKUP($A41,Indata!$A:$A,Indata!E:E)&lt;&gt;0,(_xlfn.XLOOKUP($A41,Indata!$A:$A,Indata!E:E)*Modellvärden!E$7)+Modellvärden!E$6,"")</f>
        <v>34.808595500000003</v>
      </c>
      <c r="F41" s="56">
        <f>IF(_xlfn.XLOOKUP($A41,Indata!$A:$A,Indata!F:F)&lt;&gt;0,(_xlfn.XLOOKUP($A41,Indata!$A:$A,Indata!F:F)*Modellvärden!F$7)+Modellvärden!F$6,"")</f>
        <v>35.967757443265199</v>
      </c>
      <c r="G41" s="56">
        <f>IF(_xlfn.XLOOKUP($A41,Indata!$A:$A,Indata!G:G)&lt;&gt;0,(_xlfn.XLOOKUP($A41,Indata!$A:$A,Indata!G:G)*Modellvärden!G$7)+Modellvärden!G$6,"")</f>
        <v>41.554476799999996</v>
      </c>
      <c r="H41" s="56" t="str">
        <f>IF(_xlfn.XLOOKUP($A41,Indata!$A:$A,Indata!H:H)&lt;&gt;0,(_xlfn.XLOOKUP($A41,Indata!$A:$A,Indata!H:H)*Modellvärden!H$7)+Modellvärden!H$6,"")</f>
        <v/>
      </c>
      <c r="I41" s="56" t="str">
        <f>IF(_xlfn.XLOOKUP($A41,Indata!$A:$A,Indata!I:I)&lt;&gt;0,(_xlfn.XLOOKUP($A41,Indata!$A:$A,Indata!I:I)*Modellvärden!I$7)+Modellvärden!I$6,"")</f>
        <v/>
      </c>
      <c r="J41" s="56" t="str">
        <f>IF(_xlfn.XLOOKUP($A41,Indata!$A:$A,Indata!J:J)&lt;&gt;0,(_xlfn.XLOOKUP($A41,Indata!$A:$A,Indata!J:J)*Modellvärden!J$7)+Modellvärden!J$6,"")</f>
        <v/>
      </c>
      <c r="K41" s="56" t="str">
        <f>IF(_xlfn.XLOOKUP($A41,Indata!$A:$A,Indata!K:K)&lt;&gt;0,(_xlfn.XLOOKUP($A41,Indata!$A:$A,Indata!K:K)*Modellvärden!K$7)+Modellvärden!K$6,"")</f>
        <v/>
      </c>
      <c r="L41" s="56" t="str">
        <f>IF(_xlfn.XLOOKUP($A41,Indata!$A:$A,Indata!L:L)&lt;&gt;0,(_xlfn.XLOOKUP($A41,Indata!$A:$A,Indata!L:L)*Modellvärden!L$7)+Modellvärden!L$6,"")</f>
        <v/>
      </c>
      <c r="M41" t="str">
        <f>_xlfn.XLOOKUP(A41,Indata!A:A,Indata!M:M)</f>
        <v>Mindre stad/tätort</v>
      </c>
      <c r="N41" s="57">
        <f>IF(K41="",(B41*Modellvärden!B$11)+(C41*Modellvärden!C$11)+(D41*Modellvärden!D$11)+(E41*Modellvärden!E$11)+(F41*Modellvärden!F$11)+(G41*Modellvärden!G$11), (B41*Modellvärden!B$4)+(C41*Modellvärden!C$4)+(D41*Modellvärden!D$4)+(E41*Modellvärden!E$4)+(F41*Modellvärden!F$4)+(G41*Modellvärden!G$4)+(H41*Modellvärden!H$4)+(I41*Modellvärden!I$4)+(J41*Modellvärden!J$4)+(K41*Modellvärden!K$4)+(L41*Modellvärden!L$4))</f>
        <v>36.453241324266806</v>
      </c>
      <c r="O41" s="57">
        <f>IF(K41="",(B41*Modellvärden!B$12)+(C41*Modellvärden!C$12)+(D41*Modellvärden!D$12)+(E41*Modellvärden!E$12)+(F41*Modellvärden!F$12)+(G41*Modellvärden!G$12),(B41*Modellvärden!B$5)+(C41*Modellvärden!C$5)+(D41*Modellvärden!D$5)+(E41*Modellvärden!E$5)+(F41*Modellvärden!F$5)+(G41*Modellvärden!G$5)+(H41*Modellvärden!H$5)+(I41*Modellvärden!I$5)+(J41*Modellvärden!J$5)
+(K41*Modellvärden!K$5)+(L41*Modellvärden!L$5))</f>
        <v>36.318626463180927</v>
      </c>
      <c r="P41" s="57">
        <f>(_xlfn.XLOOKUP(M41,Regressionsresultat!$B$53:$B$61,Modellvärden!$B$21:$B$29)*Modellvärden!$B$18)</f>
        <v>26.277491899999998</v>
      </c>
      <c r="Q41" s="57">
        <f t="shared" si="0"/>
        <v>33.016453229149242</v>
      </c>
      <c r="R41" s="57"/>
    </row>
    <row r="42" spans="1:18" ht="16" x14ac:dyDescent="0.35">
      <c r="A42" s="55" t="s">
        <v>215</v>
      </c>
      <c r="B42" s="56">
        <f>IF(_xlfn.XLOOKUP($A42,Indata!$A:$A,Indata!B:B)&lt;&gt;0,(_xlfn.XLOOKUP($A42,Indata!$A:$A,Indata!B:B)*Modellvärden!B$7)+Modellvärden!B$6,"")</f>
        <v>35.991234670000004</v>
      </c>
      <c r="C42" s="56">
        <f>IF(_xlfn.XLOOKUP($A42,Indata!$A:$A,Indata!C:C)&lt;&gt;0,(_xlfn.XLOOKUP($A42,Indata!$A:$A,Indata!C:C)*Modellvärden!C$7)+Modellvärden!C$6,"")</f>
        <v>34.653874899999998</v>
      </c>
      <c r="D42" s="56">
        <f>IF(_xlfn.XLOOKUP($A42,Indata!$A:$A,Indata!D:D)&lt;&gt;0,(_xlfn.XLOOKUP($A42,Indata!$A:$A,Indata!D:D)*Modellvärden!D$7)+Modellvärden!D$6,"")</f>
        <v>34.030614480000004</v>
      </c>
      <c r="E42" s="56">
        <f>IF(_xlfn.XLOOKUP($A42,Indata!$A:$A,Indata!E:E)&lt;&gt;0,(_xlfn.XLOOKUP($A42,Indata!$A:$A,Indata!E:E)*Modellvärden!E$7)+Modellvärden!E$6,"")</f>
        <v>34.339164199999999</v>
      </c>
      <c r="F42" s="56">
        <f>IF(_xlfn.XLOOKUP($A42,Indata!$A:$A,Indata!F:F)&lt;&gt;0,(_xlfn.XLOOKUP($A42,Indata!$A:$A,Indata!F:F)*Modellvärden!F$7)+Modellvärden!F$6,"")</f>
        <v>35.171590639961501</v>
      </c>
      <c r="G42" s="56">
        <f>IF(_xlfn.XLOOKUP($A42,Indata!$A:$A,Indata!G:G)&lt;&gt;0,(_xlfn.XLOOKUP($A42,Indata!$A:$A,Indata!G:G)*Modellvärden!G$7)+Modellvärden!G$6,"")</f>
        <v>30.992590399999997</v>
      </c>
      <c r="H42" s="56">
        <f>IF(_xlfn.XLOOKUP($A42,Indata!$A:$A,Indata!H:H)&lt;&gt;0,(_xlfn.XLOOKUP($A42,Indata!$A:$A,Indata!H:H)*Modellvärden!H$7)+Modellvärden!H$6,"")</f>
        <v>36.356371019999997</v>
      </c>
      <c r="I42" s="56">
        <f>IF(_xlfn.XLOOKUP($A42,Indata!$A:$A,Indata!I:I)&lt;&gt;0,(_xlfn.XLOOKUP($A42,Indata!$A:$A,Indata!I:I)*Modellvärden!I$7)+Modellvärden!I$6,"")</f>
        <v>37.022069559999998</v>
      </c>
      <c r="J42" s="56">
        <f>IF(_xlfn.XLOOKUP($A42,Indata!$A:$A,Indata!J:J)&lt;&gt;0,(_xlfn.XLOOKUP($A42,Indata!$A:$A,Indata!J:J)*Modellvärden!J$7)+Modellvärden!J$6,"")</f>
        <v>32.496329440000004</v>
      </c>
      <c r="K42" s="56">
        <f>IF(_xlfn.XLOOKUP($A42,Indata!$A:$A,Indata!K:K)&lt;&gt;0,(_xlfn.XLOOKUP($A42,Indata!$A:$A,Indata!K:K)*Modellvärden!K$7)+Modellvärden!K$6,"")</f>
        <v>34.814535329999998</v>
      </c>
      <c r="L42" s="56">
        <f>IF(_xlfn.XLOOKUP($A42,Indata!$A:$A,Indata!L:L)&lt;&gt;0,(_xlfn.XLOOKUP($A42,Indata!$A:$A,Indata!L:L)*Modellvärden!L$7)+Modellvärden!L$6,"")</f>
        <v>36.476403599999998</v>
      </c>
      <c r="M42" t="str">
        <f>_xlfn.XLOOKUP(A42,Indata!A:A,Indata!M:M)</f>
        <v>Mindre stad/tätort</v>
      </c>
      <c r="N42" s="57">
        <f>IF(K42="",(B42*Modellvärden!B$11)+(C42*Modellvärden!C$11)+(D42*Modellvärden!D$11)+(E42*Modellvärden!E$11)+(F42*Modellvärden!F$11)+(G42*Modellvärden!G$11), (B42*Modellvärden!B$4)+(C42*Modellvärden!C$4)+(D42*Modellvärden!D$4)+(E42*Modellvärden!E$4)+(F42*Modellvärden!F$4)+(G42*Modellvärden!G$4)+(H42*Modellvärden!H$4)+(I42*Modellvärden!I$4)+(J42*Modellvärden!J$4)+(K42*Modellvärden!K$4)+(L42*Modellvärden!L$4))</f>
        <v>34.800793910340737</v>
      </c>
      <c r="O42" s="57">
        <f>IF(K42="",(B42*Modellvärden!B$12)+(C42*Modellvärden!C$12)+(D42*Modellvärden!D$12)+(E42*Modellvärden!E$12)+(F42*Modellvärden!F$12)+(G42*Modellvärden!G$12),(B42*Modellvärden!B$5)+(C42*Modellvärden!C$5)+(D42*Modellvärden!D$5)+(E42*Modellvärden!E$5)+(F42*Modellvärden!F$5)+(G42*Modellvärden!G$5)+(H42*Modellvärden!H$5)+(I42*Modellvärden!I$5)+(J42*Modellvärden!J$5)
+(K42*Modellvärden!K$5)+(L42*Modellvärden!L$5))</f>
        <v>34.845151424765788</v>
      </c>
      <c r="P42" s="57">
        <f>(_xlfn.XLOOKUP(M42,Regressionsresultat!$B$53:$B$61,Modellvärden!$B$21:$B$29)*Modellvärden!$B$18)</f>
        <v>26.277491899999998</v>
      </c>
      <c r="Q42" s="57">
        <f t="shared" si="0"/>
        <v>31.974479078368841</v>
      </c>
      <c r="R42" s="57"/>
    </row>
    <row r="43" spans="1:18" ht="16" x14ac:dyDescent="0.35">
      <c r="A43" s="55" t="s">
        <v>267</v>
      </c>
      <c r="B43" s="56">
        <f>IF(_xlfn.XLOOKUP($A43,Indata!$A:$A,Indata!B:B)&lt;&gt;0,(_xlfn.XLOOKUP($A43,Indata!$A:$A,Indata!B:B)*Modellvärden!B$7)+Modellvärden!B$6,"")</f>
        <v>34.166320780000007</v>
      </c>
      <c r="C43" s="56">
        <f>IF(_xlfn.XLOOKUP($A43,Indata!$A:$A,Indata!C:C)&lt;&gt;0,(_xlfn.XLOOKUP($A43,Indata!$A:$A,Indata!C:C)*Modellvärden!C$7)+Modellvärden!C$6,"")</f>
        <v>37.188705400000003</v>
      </c>
      <c r="D43" s="56">
        <f>IF(_xlfn.XLOOKUP($A43,Indata!$A:$A,Indata!D:D)&lt;&gt;0,(_xlfn.XLOOKUP($A43,Indata!$A:$A,Indata!D:D)*Modellvärden!D$7)+Modellvärden!D$6,"")</f>
        <v>34.010896320000001</v>
      </c>
      <c r="E43" s="56">
        <f>IF(_xlfn.XLOOKUP($A43,Indata!$A:$A,Indata!E:E)&lt;&gt;0,(_xlfn.XLOOKUP($A43,Indata!$A:$A,Indata!E:E)*Modellvärden!E$7)+Modellvärden!E$6,"")</f>
        <v>35.488540999999998</v>
      </c>
      <c r="F43" s="56">
        <f>IF(_xlfn.XLOOKUP($A43,Indata!$A:$A,Indata!F:F)&lt;&gt;0,(_xlfn.XLOOKUP($A43,Indata!$A:$A,Indata!F:F)*Modellvärden!F$7)+Modellvärden!F$6,"")</f>
        <v>36.875419021364806</v>
      </c>
      <c r="G43" s="56">
        <f>IF(_xlfn.XLOOKUP($A43,Indata!$A:$A,Indata!G:G)&lt;&gt;0,(_xlfn.XLOOKUP($A43,Indata!$A:$A,Indata!G:G)*Modellvärden!G$7)+Modellvärden!G$6,"")</f>
        <v>36.070420399999996</v>
      </c>
      <c r="H43" s="56">
        <f>IF(_xlfn.XLOOKUP($A43,Indata!$A:$A,Indata!H:H)&lt;&gt;0,(_xlfn.XLOOKUP($A43,Indata!$A:$A,Indata!H:H)*Modellvärden!H$7)+Modellvärden!H$6,"")</f>
        <v>31.025566719999993</v>
      </c>
      <c r="I43" s="56">
        <f>IF(_xlfn.XLOOKUP($A43,Indata!$A:$A,Indata!I:I)&lt;&gt;0,(_xlfn.XLOOKUP($A43,Indata!$A:$A,Indata!I:I)*Modellvärden!I$7)+Modellvärden!I$6,"")</f>
        <v>30.102973519999999</v>
      </c>
      <c r="J43" s="56">
        <f>IF(_xlfn.XLOOKUP($A43,Indata!$A:$A,Indata!J:J)&lt;&gt;0,(_xlfn.XLOOKUP($A43,Indata!$A:$A,Indata!J:J)*Modellvärden!J$7)+Modellvärden!J$6,"")</f>
        <v>35.40436424</v>
      </c>
      <c r="K43" s="56">
        <f>IF(_xlfn.XLOOKUP($A43,Indata!$A:$A,Indata!K:K)&lt;&gt;0,(_xlfn.XLOOKUP($A43,Indata!$A:$A,Indata!K:K)*Modellvärden!K$7)+Modellvärden!K$6,"")</f>
        <v>33.334243040000004</v>
      </c>
      <c r="L43" s="56">
        <f>IF(_xlfn.XLOOKUP($A43,Indata!$A:$A,Indata!L:L)&lt;&gt;0,(_xlfn.XLOOKUP($A43,Indata!$A:$A,Indata!L:L)*Modellvärden!L$7)+Modellvärden!L$6,"")</f>
        <v>28.634079200000002</v>
      </c>
      <c r="M43" t="str">
        <f>_xlfn.XLOOKUP(A43,Indata!A:A,Indata!M:M)</f>
        <v>Mindre stad/tätort</v>
      </c>
      <c r="N43" s="57">
        <f>IF(K43="",(B43*Modellvärden!B$11)+(C43*Modellvärden!C$11)+(D43*Modellvärden!D$11)+(E43*Modellvärden!E$11)+(F43*Modellvärden!F$11)+(G43*Modellvärden!G$11), (B43*Modellvärden!B$4)+(C43*Modellvärden!C$4)+(D43*Modellvärden!D$4)+(E43*Modellvärden!E$4)+(F43*Modellvärden!F$4)+(G43*Modellvärden!G$4)+(H43*Modellvärden!H$4)+(I43*Modellvärden!I$4)+(J43*Modellvärden!J$4)+(K43*Modellvärden!K$4)+(L43*Modellvärden!L$4))</f>
        <v>33.566389024108084</v>
      </c>
      <c r="O43" s="57">
        <f>IF(K43="",(B43*Modellvärden!B$12)+(C43*Modellvärden!C$12)+(D43*Modellvärden!D$12)+(E43*Modellvärden!E$12)+(F43*Modellvärden!F$12)+(G43*Modellvärden!G$12),(B43*Modellvärden!B$5)+(C43*Modellvärden!C$5)+(D43*Modellvärden!D$5)+(E43*Modellvärden!E$5)+(F43*Modellvärden!F$5)+(G43*Modellvärden!G$5)+(H43*Modellvärden!H$5)+(I43*Modellvärden!I$5)+(J43*Modellvärden!J$5)
+(K43*Modellvärden!K$5)+(L43*Modellvärden!L$5))</f>
        <v>33.564900808154746</v>
      </c>
      <c r="P43" s="57">
        <f>(_xlfn.XLOOKUP(M43,Regressionsresultat!$B$53:$B$61,Modellvärden!$B$21:$B$29)*Modellvärden!$B$18)</f>
        <v>26.277491899999998</v>
      </c>
      <c r="Q43" s="57">
        <f t="shared" si="0"/>
        <v>31.136260577420945</v>
      </c>
      <c r="R43" s="57"/>
    </row>
    <row r="44" spans="1:18" ht="16" x14ac:dyDescent="0.35">
      <c r="A44" s="55" t="s">
        <v>229</v>
      </c>
      <c r="B44" s="56">
        <f>IF(_xlfn.XLOOKUP($A44,Indata!$A:$A,Indata!B:B)&lt;&gt;0,(_xlfn.XLOOKUP($A44,Indata!$A:$A,Indata!B:B)*Modellvärden!B$7)+Modellvärden!B$6,"")</f>
        <v>35.093925738999999</v>
      </c>
      <c r="C44" s="56">
        <f>IF(_xlfn.XLOOKUP($A44,Indata!$A:$A,Indata!C:C)&lt;&gt;0,(_xlfn.XLOOKUP($A44,Indata!$A:$A,Indata!C:C)*Modellvärden!C$7)+Modellvärden!C$6,"")</f>
        <v>32.498212600000002</v>
      </c>
      <c r="D44" s="56">
        <f>IF(_xlfn.XLOOKUP($A44,Indata!$A:$A,Indata!D:D)&lt;&gt;0,(_xlfn.XLOOKUP($A44,Indata!$A:$A,Indata!D:D)*Modellvärden!D$7)+Modellvärden!D$6,"")</f>
        <v>33.8056482</v>
      </c>
      <c r="E44" s="56">
        <f>IF(_xlfn.XLOOKUP($A44,Indata!$A:$A,Indata!E:E)&lt;&gt;0,(_xlfn.XLOOKUP($A44,Indata!$A:$A,Indata!E:E)*Modellvärden!E$7)+Modellvärden!E$6,"")</f>
        <v>33.804683500000003</v>
      </c>
      <c r="F44" s="56">
        <f>IF(_xlfn.XLOOKUP($A44,Indata!$A:$A,Indata!F:F)&lt;&gt;0,(_xlfn.XLOOKUP($A44,Indata!$A:$A,Indata!F:F)*Modellvärden!F$7)+Modellvärden!F$6,"")</f>
        <v>34.952431787687829</v>
      </c>
      <c r="G44" s="56">
        <f>IF(_xlfn.XLOOKUP($A44,Indata!$A:$A,Indata!G:G)&lt;&gt;0,(_xlfn.XLOOKUP($A44,Indata!$A:$A,Indata!G:G)*Modellvärden!G$7)+Modellvärden!G$6,"")</f>
        <v>29.367684799999999</v>
      </c>
      <c r="H44" s="56" t="str">
        <f>IF(_xlfn.XLOOKUP($A44,Indata!$A:$A,Indata!H:H)&lt;&gt;0,(_xlfn.XLOOKUP($A44,Indata!$A:$A,Indata!H:H)*Modellvärden!H$7)+Modellvärden!H$6,"")</f>
        <v/>
      </c>
      <c r="I44" s="56" t="str">
        <f>IF(_xlfn.XLOOKUP($A44,Indata!$A:$A,Indata!I:I)&lt;&gt;0,(_xlfn.XLOOKUP($A44,Indata!$A:$A,Indata!I:I)*Modellvärden!I$7)+Modellvärden!I$6,"")</f>
        <v/>
      </c>
      <c r="J44" s="56" t="str">
        <f>IF(_xlfn.XLOOKUP($A44,Indata!$A:$A,Indata!J:J)&lt;&gt;0,(_xlfn.XLOOKUP($A44,Indata!$A:$A,Indata!J:J)*Modellvärden!J$7)+Modellvärden!J$6,"")</f>
        <v/>
      </c>
      <c r="K44" s="56" t="str">
        <f>IF(_xlfn.XLOOKUP($A44,Indata!$A:$A,Indata!K:K)&lt;&gt;0,(_xlfn.XLOOKUP($A44,Indata!$A:$A,Indata!K:K)*Modellvärden!K$7)+Modellvärden!K$6,"")</f>
        <v/>
      </c>
      <c r="L44" s="56" t="str">
        <f>IF(_xlfn.XLOOKUP($A44,Indata!$A:$A,Indata!L:L)&lt;&gt;0,(_xlfn.XLOOKUP($A44,Indata!$A:$A,Indata!L:L)*Modellvärden!L$7)+Modellvärden!L$6,"")</f>
        <v/>
      </c>
      <c r="M44" t="str">
        <f>_xlfn.XLOOKUP(A44,Indata!A:A,Indata!M:M)</f>
        <v>Landsbygdskommun</v>
      </c>
      <c r="N44" s="57">
        <f>IF(K44="",(B44*Modellvärden!B$11)+(C44*Modellvärden!C$11)+(D44*Modellvärden!D$11)+(E44*Modellvärden!E$11)+(F44*Modellvärden!F$11)+(G44*Modellvärden!G$11), (B44*Modellvärden!B$4)+(C44*Modellvärden!C$4)+(D44*Modellvärden!D$4)+(E44*Modellvärden!E$4)+(F44*Modellvärden!F$4)+(G44*Modellvärden!G$4)+(H44*Modellvärden!H$4)+(I44*Modellvärden!I$4)+(J44*Modellvärden!J$4)+(K44*Modellvärden!K$4)+(L44*Modellvärden!L$4))</f>
        <v>32.92248298561951</v>
      </c>
      <c r="O44" s="57">
        <f>IF(K44="",(B44*Modellvärden!B$12)+(C44*Modellvärden!C$12)+(D44*Modellvärden!D$12)+(E44*Modellvärden!E$12)+(F44*Modellvärden!F$12)+(G44*Modellvärden!G$12),(B44*Modellvärden!B$5)+(C44*Modellvärden!C$5)+(D44*Modellvärden!D$5)+(E44*Modellvärden!E$5)+(F44*Modellvärden!F$5)+(G44*Modellvärden!G$5)+(H44*Modellvärden!H$5)+(I44*Modellvärden!I$5)+(J44*Modellvärden!J$5)
+(K44*Modellvärden!K$5)+(L44*Modellvärden!L$5))</f>
        <v>32.799609443492045</v>
      </c>
      <c r="P44" s="57">
        <f>(_xlfn.XLOOKUP(M44,Regressionsresultat!$B$53:$B$61,Modellvärden!$B$21:$B$29)*Modellvärden!$B$18)</f>
        <v>25.386849999999999</v>
      </c>
      <c r="Q44" s="57">
        <f t="shared" si="0"/>
        <v>30.369647476370517</v>
      </c>
      <c r="R44" s="57"/>
    </row>
    <row r="45" spans="1:18" ht="16" x14ac:dyDescent="0.35">
      <c r="A45" s="55" t="s">
        <v>71</v>
      </c>
      <c r="B45" s="56">
        <f>IF(_xlfn.XLOOKUP($A45,Indata!$A:$A,Indata!B:B)&lt;&gt;0,(_xlfn.XLOOKUP($A45,Indata!$A:$A,Indata!B:B)*Modellvärden!B$7)+Modellvärden!B$6,"")</f>
        <v>35.971978720000003</v>
      </c>
      <c r="C45" s="56">
        <f>IF(_xlfn.XLOOKUP($A45,Indata!$A:$A,Indata!C:C)&lt;&gt;0,(_xlfn.XLOOKUP($A45,Indata!$A:$A,Indata!C:C)*Modellvärden!C$7)+Modellvärden!C$6,"")</f>
        <v>33.593086599999999</v>
      </c>
      <c r="D45" s="56">
        <f>IF(_xlfn.XLOOKUP($A45,Indata!$A:$A,Indata!D:D)&lt;&gt;0,(_xlfn.XLOOKUP($A45,Indata!$A:$A,Indata!D:D)*Modellvärden!D$7)+Modellvärden!D$6,"")</f>
        <v>33.93202368</v>
      </c>
      <c r="E45" s="56">
        <f>IF(_xlfn.XLOOKUP($A45,Indata!$A:$A,Indata!E:E)&lt;&gt;0,(_xlfn.XLOOKUP($A45,Indata!$A:$A,Indata!E:E)*Modellvärden!E$7)+Modellvärden!E$6,"")</f>
        <v>34.4121527</v>
      </c>
      <c r="F45" s="56">
        <f>IF(_xlfn.XLOOKUP($A45,Indata!$A:$A,Indata!F:F)&lt;&gt;0,(_xlfn.XLOOKUP($A45,Indata!$A:$A,Indata!F:F)*Modellvärden!F$7)+Modellvärden!F$6,"")</f>
        <v>36.473364880153404</v>
      </c>
      <c r="G45" s="56">
        <f>IF(_xlfn.XLOOKUP($A45,Indata!$A:$A,Indata!G:G)&lt;&gt;0,(_xlfn.XLOOKUP($A45,Indata!$A:$A,Indata!G:G)*Modellvärden!G$7)+Modellvärden!G$6,"")</f>
        <v>39.252527199999996</v>
      </c>
      <c r="H45" s="56" t="str">
        <f>IF(_xlfn.XLOOKUP($A45,Indata!$A:$A,Indata!H:H)&lt;&gt;0,(_xlfn.XLOOKUP($A45,Indata!$A:$A,Indata!H:H)*Modellvärden!H$7)+Modellvärden!H$6,"")</f>
        <v/>
      </c>
      <c r="I45" s="56" t="str">
        <f>IF(_xlfn.XLOOKUP($A45,Indata!$A:$A,Indata!I:I)&lt;&gt;0,(_xlfn.XLOOKUP($A45,Indata!$A:$A,Indata!I:I)*Modellvärden!I$7)+Modellvärden!I$6,"")</f>
        <v/>
      </c>
      <c r="J45" s="56" t="str">
        <f>IF(_xlfn.XLOOKUP($A45,Indata!$A:$A,Indata!J:J)&lt;&gt;0,(_xlfn.XLOOKUP($A45,Indata!$A:$A,Indata!J:J)*Modellvärden!J$7)+Modellvärden!J$6,"")</f>
        <v/>
      </c>
      <c r="K45" s="56" t="str">
        <f>IF(_xlfn.XLOOKUP($A45,Indata!$A:$A,Indata!K:K)&lt;&gt;0,(_xlfn.XLOOKUP($A45,Indata!$A:$A,Indata!K:K)*Modellvärden!K$7)+Modellvärden!K$6,"")</f>
        <v/>
      </c>
      <c r="L45" s="56" t="str">
        <f>IF(_xlfn.XLOOKUP($A45,Indata!$A:$A,Indata!L:L)&lt;&gt;0,(_xlfn.XLOOKUP($A45,Indata!$A:$A,Indata!L:L)*Modellvärden!L$7)+Modellvärden!L$6,"")</f>
        <v/>
      </c>
      <c r="M45" t="str">
        <f>_xlfn.XLOOKUP(A45,Indata!A:A,Indata!M:M)</f>
        <v>Lågpendlingskommun nära större stad</v>
      </c>
      <c r="N45" s="57">
        <f>IF(K45="",(B45*Modellvärden!B$11)+(C45*Modellvärden!C$11)+(D45*Modellvärden!D$11)+(E45*Modellvärden!E$11)+(F45*Modellvärden!F$11)+(G45*Modellvärden!G$11), (B45*Modellvärden!B$4)+(C45*Modellvärden!C$4)+(D45*Modellvärden!D$4)+(E45*Modellvärden!E$4)+(F45*Modellvärden!F$4)+(G45*Modellvärden!G$4)+(H45*Modellvärden!H$4)+(I45*Modellvärden!I$4)+(J45*Modellvärden!J$4)+(K45*Modellvärden!K$4)+(L45*Modellvärden!L$4))</f>
        <v>35.391048899489626</v>
      </c>
      <c r="O45" s="57">
        <f>IF(K45="",(B45*Modellvärden!B$12)+(C45*Modellvärden!C$12)+(D45*Modellvärden!D$12)+(E45*Modellvärden!E$12)+(F45*Modellvärden!F$12)+(G45*Modellvärden!G$12),(B45*Modellvärden!B$5)+(C45*Modellvärden!C$5)+(D45*Modellvärden!D$5)+(E45*Modellvärden!E$5)+(F45*Modellvärden!F$5)+(G45*Modellvärden!G$5)+(H45*Modellvärden!H$5)+(I45*Modellvärden!I$5)+(J45*Modellvärden!J$5)
+(K45*Modellvärden!K$5)+(L45*Modellvärden!L$5))</f>
        <v>35.074979883282502</v>
      </c>
      <c r="P45" s="57">
        <f>(_xlfn.XLOOKUP(M45,Regressionsresultat!$B$53:$B$61,Modellvärden!$B$21:$B$29)*Modellvärden!$B$18)</f>
        <v>45.926090000000002</v>
      </c>
      <c r="Q45" s="57">
        <f t="shared" si="0"/>
        <v>38.797372927590708</v>
      </c>
      <c r="R45" s="57"/>
    </row>
    <row r="46" spans="1:18" ht="16" x14ac:dyDescent="0.35">
      <c r="A46" s="55" t="s">
        <v>60</v>
      </c>
      <c r="B46" s="56">
        <f>IF(_xlfn.XLOOKUP($A46,Indata!$A:$A,Indata!B:B)&lt;&gt;0,(_xlfn.XLOOKUP($A46,Indata!$A:$A,Indata!B:B)*Modellvärden!B$7)+Modellvärden!B$6,"")</f>
        <v>36.590681563000004</v>
      </c>
      <c r="C46" s="56">
        <f>IF(_xlfn.XLOOKUP($A46,Indata!$A:$A,Indata!C:C)&lt;&gt;0,(_xlfn.XLOOKUP($A46,Indata!$A:$A,Indata!C:C)*Modellvärden!C$7)+Modellvärden!C$6,"")</f>
        <v>33.027245200000003</v>
      </c>
      <c r="D46" s="56">
        <f>IF(_xlfn.XLOOKUP($A46,Indata!$A:$A,Indata!D:D)&lt;&gt;0,(_xlfn.XLOOKUP($A46,Indata!$A:$A,Indata!D:D)*Modellvärden!D$7)+Modellvärden!D$6,"")</f>
        <v>33.942779040000005</v>
      </c>
      <c r="E46" s="56">
        <f>IF(_xlfn.XLOOKUP($A46,Indata!$A:$A,Indata!E:E)&lt;&gt;0,(_xlfn.XLOOKUP($A46,Indata!$A:$A,Indata!E:E)*Modellvärden!E$7)+Modellvärden!E$6,"")</f>
        <v>34.034405200000002</v>
      </c>
      <c r="F46" s="56">
        <f>IF(_xlfn.XLOOKUP($A46,Indata!$A:$A,Indata!F:F)&lt;&gt;0,(_xlfn.XLOOKUP($A46,Indata!$A:$A,Indata!F:F)*Modellvärden!F$7)+Modellvärden!F$6,"")</f>
        <v>34.283033225806449</v>
      </c>
      <c r="G46" s="56">
        <f>IF(_xlfn.XLOOKUP($A46,Indata!$A:$A,Indata!G:G)&lt;&gt;0,(_xlfn.XLOOKUP($A46,Indata!$A:$A,Indata!G:G)*Modellvärden!G$7)+Modellvärden!G$6,"")</f>
        <v>43.179382399999994</v>
      </c>
      <c r="H46" s="56">
        <f>IF(_xlfn.XLOOKUP($A46,Indata!$A:$A,Indata!H:H)&lt;&gt;0,(_xlfn.XLOOKUP($A46,Indata!$A:$A,Indata!H:H)*Modellvärden!H$7)+Modellvärden!H$6,"")</f>
        <v>37.654305979999997</v>
      </c>
      <c r="I46" s="56">
        <f>IF(_xlfn.XLOOKUP($A46,Indata!$A:$A,Indata!I:I)&lt;&gt;0,(_xlfn.XLOOKUP($A46,Indata!$A:$A,Indata!I:I)*Modellvärden!I$7)+Modellvärden!I$6,"")</f>
        <v>37.022069559999998</v>
      </c>
      <c r="J46" s="56">
        <f>IF(_xlfn.XLOOKUP($A46,Indata!$A:$A,Indata!J:J)&lt;&gt;0,(_xlfn.XLOOKUP($A46,Indata!$A:$A,Indata!J:J)*Modellvärden!J$7)+Modellvärden!J$6,"")</f>
        <v>34.135403600000004</v>
      </c>
      <c r="K46" s="56">
        <f>IF(_xlfn.XLOOKUP($A46,Indata!$A:$A,Indata!K:K)&lt;&gt;0,(_xlfn.XLOOKUP($A46,Indata!$A:$A,Indata!K:K)*Modellvärden!K$7)+Modellvärden!K$6,"")</f>
        <v>36.800293280000005</v>
      </c>
      <c r="L46" s="56">
        <f>IF(_xlfn.XLOOKUP($A46,Indata!$A:$A,Indata!L:L)&lt;&gt;0,(_xlfn.XLOOKUP($A46,Indata!$A:$A,Indata!L:L)*Modellvärden!L$7)+Modellvärden!L$6,"")</f>
        <v>34.6311508</v>
      </c>
      <c r="M46" t="str">
        <f>_xlfn.XLOOKUP(A46,Indata!A:A,Indata!M:M)</f>
        <v>Pendlingskommun nära mindre tätort</v>
      </c>
      <c r="N46" s="57">
        <f>IF(K46="",(B46*Modellvärden!B$11)+(C46*Modellvärden!C$11)+(D46*Modellvärden!D$11)+(E46*Modellvärden!E$11)+(F46*Modellvärden!F$11)+(G46*Modellvärden!G$11), (B46*Modellvärden!B$4)+(C46*Modellvärden!C$4)+(D46*Modellvärden!D$4)+(E46*Modellvärden!E$4)+(F46*Modellvärden!F$4)+(G46*Modellvärden!G$4)+(H46*Modellvärden!H$4)+(I46*Modellvärden!I$4)+(J46*Modellvärden!J$4)+(K46*Modellvärden!K$4)+(L46*Modellvärden!L$4))</f>
        <v>35.930920714024573</v>
      </c>
      <c r="O46" s="57">
        <f>IF(K46="",(B46*Modellvärden!B$12)+(C46*Modellvärden!C$12)+(D46*Modellvärden!D$12)+(E46*Modellvärden!E$12)+(F46*Modellvärden!F$12)+(G46*Modellvärden!G$12),(B46*Modellvärden!B$5)+(C46*Modellvärden!C$5)+(D46*Modellvärden!D$5)+(E46*Modellvärden!E$5)+(F46*Modellvärden!F$5)+(G46*Modellvärden!G$5)+(H46*Modellvärden!H$5)+(I46*Modellvärden!I$5)+(J46*Modellvärden!J$5)
+(K46*Modellvärden!K$5)+(L46*Modellvärden!L$5))</f>
        <v>35.6777305311753</v>
      </c>
      <c r="P46" s="57">
        <f>(_xlfn.XLOOKUP(M46,Regressionsresultat!$B$53:$B$61,Modellvärden!$B$21:$B$29)*Modellvärden!$B$18)</f>
        <v>35.411339999999996</v>
      </c>
      <c r="Q46" s="57">
        <f t="shared" si="0"/>
        <v>35.673330415066623</v>
      </c>
      <c r="R46" s="57"/>
    </row>
    <row r="47" spans="1:18" ht="16" x14ac:dyDescent="0.35">
      <c r="A47" s="55" t="s">
        <v>223</v>
      </c>
      <c r="B47" s="56">
        <f>IF(_xlfn.XLOOKUP($A47,Indata!$A:$A,Indata!B:B)&lt;&gt;0,(_xlfn.XLOOKUP($A47,Indata!$A:$A,Indata!B:B)*Modellvärden!B$7)+Modellvärden!B$6,"")</f>
        <v>37.268527681000002</v>
      </c>
      <c r="C47" s="56">
        <f>IF(_xlfn.XLOOKUP($A47,Indata!$A:$A,Indata!C:C)&lt;&gt;0,(_xlfn.XLOOKUP($A47,Indata!$A:$A,Indata!C:C)*Modellvärden!C$7)+Modellvärden!C$6,"")</f>
        <v>32.639438200000001</v>
      </c>
      <c r="D47" s="56">
        <f>IF(_xlfn.XLOOKUP($A47,Indata!$A:$A,Indata!D:D)&lt;&gt;0,(_xlfn.XLOOKUP($A47,Indata!$A:$A,Indata!D:D)*Modellvärden!D$7)+Modellvärden!D$6,"")</f>
        <v>34.044058680000006</v>
      </c>
      <c r="E47" s="56">
        <f>IF(_xlfn.XLOOKUP($A47,Indata!$A:$A,Indata!E:E)&lt;&gt;0,(_xlfn.XLOOKUP($A47,Indata!$A:$A,Indata!E:E)*Modellvärden!E$7)+Modellvärden!E$6,"")</f>
        <v>33.839769199999999</v>
      </c>
      <c r="F47" s="56">
        <f>IF(_xlfn.XLOOKUP($A47,Indata!$A:$A,Indata!F:F)&lt;&gt;0,(_xlfn.XLOOKUP($A47,Indata!$A:$A,Indata!F:F)*Modellvärden!F$7)+Modellvärden!F$6,"")</f>
        <v>32.821951559854895</v>
      </c>
      <c r="G47" s="56">
        <f>IF(_xlfn.XLOOKUP($A47,Indata!$A:$A,Indata!G:G)&lt;&gt;0,(_xlfn.XLOOKUP($A47,Indata!$A:$A,Indata!G:G)*Modellvärden!G$7)+Modellvärden!G$6,"")</f>
        <v>30.721772799999997</v>
      </c>
      <c r="H47" s="56">
        <f>IF(_xlfn.XLOOKUP($A47,Indata!$A:$A,Indata!H:H)&lt;&gt;0,(_xlfn.XLOOKUP($A47,Indata!$A:$A,Indata!H:H)*Modellvärden!H$7)+Modellvärden!H$6,"")</f>
        <v>28.893245</v>
      </c>
      <c r="I47" s="56">
        <f>IF(_xlfn.XLOOKUP($A47,Indata!$A:$A,Indata!I:I)&lt;&gt;0,(_xlfn.XLOOKUP($A47,Indata!$A:$A,Indata!I:I)*Modellvärden!I$7)+Modellvärden!I$6,"")</f>
        <v>30.693628059999995</v>
      </c>
      <c r="J47" s="56">
        <f>IF(_xlfn.XLOOKUP($A47,Indata!$A:$A,Indata!J:J)&lt;&gt;0,(_xlfn.XLOOKUP($A47,Indata!$A:$A,Indata!J:J)*Modellvärden!J$7)+Modellvärden!J$6,"")</f>
        <v>40.427333440000005</v>
      </c>
      <c r="K47" s="56">
        <f>IF(_xlfn.XLOOKUP($A47,Indata!$A:$A,Indata!K:K)&lt;&gt;0,(_xlfn.XLOOKUP($A47,Indata!$A:$A,Indata!K:K)*Modellvärden!K$7)+Modellvärden!K$6,"")</f>
        <v>31.781741370000002</v>
      </c>
      <c r="L47" s="56">
        <f>IF(_xlfn.XLOOKUP($A47,Indata!$A:$A,Indata!L:L)&lt;&gt;0,(_xlfn.XLOOKUP($A47,Indata!$A:$A,Indata!L:L)*Modellvärden!L$7)+Modellvärden!L$6,"")</f>
        <v>29.326049000000012</v>
      </c>
      <c r="M47" t="str">
        <f>_xlfn.XLOOKUP(A47,Indata!A:A,Indata!M:M)</f>
        <v>Pendlingskommun nära större stad</v>
      </c>
      <c r="N47" s="57">
        <f>IF(K47="",(B47*Modellvärden!B$11)+(C47*Modellvärden!C$11)+(D47*Modellvärden!D$11)+(E47*Modellvärden!E$11)+(F47*Modellvärden!F$11)+(G47*Modellvärden!G$11), (B47*Modellvärden!B$4)+(C47*Modellvärden!C$4)+(D47*Modellvärden!D$4)+(E47*Modellvärden!E$4)+(F47*Modellvärden!F$4)+(G47*Modellvärden!G$4)+(H47*Modellvärden!H$4)+(I47*Modellvärden!I$4)+(J47*Modellvärden!J$4)+(K47*Modellvärden!K$4)+(L47*Modellvärden!L$4))</f>
        <v>32.723483500224411</v>
      </c>
      <c r="O47" s="57">
        <f>IF(K47="",(B47*Modellvärden!B$12)+(C47*Modellvärden!C$12)+(D47*Modellvärden!D$12)+(E47*Modellvärden!E$12)+(F47*Modellvärden!F$12)+(G47*Modellvärden!G$12),(B47*Modellvärden!B$5)+(C47*Modellvärden!C$5)+(D47*Modellvärden!D$5)+(E47*Modellvärden!E$5)+(F47*Modellvärden!F$5)+(G47*Modellvärden!G$5)+(H47*Modellvärden!H$5)+(I47*Modellvärden!I$5)+(J47*Modellvärden!J$5)
+(K47*Modellvärden!K$5)+(L47*Modellvärden!L$5))</f>
        <v>32.527321761158142</v>
      </c>
      <c r="P47" s="57">
        <f>(_xlfn.XLOOKUP(M47,Regressionsresultat!$B$53:$B$61,Modellvärden!$B$21:$B$29)*Modellvärden!$B$18)</f>
        <v>32.423676999999998</v>
      </c>
      <c r="Q47" s="57">
        <f t="shared" si="0"/>
        <v>32.558160753794184</v>
      </c>
      <c r="R47" s="57"/>
    </row>
    <row r="48" spans="1:18" ht="16" x14ac:dyDescent="0.35">
      <c r="A48" s="55" t="s">
        <v>177</v>
      </c>
      <c r="B48" s="56">
        <f>IF(_xlfn.XLOOKUP($A48,Indata!$A:$A,Indata!B:B)&lt;&gt;0,(_xlfn.XLOOKUP($A48,Indata!$A:$A,Indata!B:B)*Modellvärden!B$7)+Modellvärden!B$6,"")</f>
        <v>36.827071273000001</v>
      </c>
      <c r="C48" s="56">
        <f>IF(_xlfn.XLOOKUP($A48,Indata!$A:$A,Indata!C:C)&lt;&gt;0,(_xlfn.XLOOKUP($A48,Indata!$A:$A,Indata!C:C)*Modellvärden!C$7)+Modellvärden!C$6,"")</f>
        <v>32.160172600000003</v>
      </c>
      <c r="D48" s="56">
        <f>IF(_xlfn.XLOOKUP($A48,Indata!$A:$A,Indata!D:D)&lt;&gt;0,(_xlfn.XLOOKUP($A48,Indata!$A:$A,Indata!D:D)*Modellvärden!D$7)+Modellvärden!D$6,"")</f>
        <v>33.84508452</v>
      </c>
      <c r="E48" s="56">
        <f>IF(_xlfn.XLOOKUP($A48,Indata!$A:$A,Indata!E:E)&lt;&gt;0,(_xlfn.XLOOKUP($A48,Indata!$A:$A,Indata!E:E)*Modellvärden!E$7)+Modellvärden!E$6,"")</f>
        <v>33.759097699999998</v>
      </c>
      <c r="F48" s="56">
        <f>IF(_xlfn.XLOOKUP($A48,Indata!$A:$A,Indata!F:F)&lt;&gt;0,(_xlfn.XLOOKUP($A48,Indata!$A:$A,Indata!F:F)*Modellvärden!F$7)+Modellvärden!F$6,"")</f>
        <v>33.779102122235869</v>
      </c>
      <c r="G48" s="56">
        <f>IF(_xlfn.XLOOKUP($A48,Indata!$A:$A,Indata!G:G)&lt;&gt;0,(_xlfn.XLOOKUP($A48,Indata!$A:$A,Indata!G:G)*Modellvärden!G$7)+Modellvärden!G$6,"")</f>
        <v>35.325671999999997</v>
      </c>
      <c r="H48" s="56" t="str">
        <f>IF(_xlfn.XLOOKUP($A48,Indata!$A:$A,Indata!H:H)&lt;&gt;0,(_xlfn.XLOOKUP($A48,Indata!$A:$A,Indata!H:H)*Modellvärden!H$7)+Modellvärden!H$6,"")</f>
        <v/>
      </c>
      <c r="I48" s="56" t="str">
        <f>IF(_xlfn.XLOOKUP($A48,Indata!$A:$A,Indata!I:I)&lt;&gt;0,(_xlfn.XLOOKUP($A48,Indata!$A:$A,Indata!I:I)*Modellvärden!I$7)+Modellvärden!I$6,"")</f>
        <v/>
      </c>
      <c r="J48" s="56" t="str">
        <f>IF(_xlfn.XLOOKUP($A48,Indata!$A:$A,Indata!J:J)&lt;&gt;0,(_xlfn.XLOOKUP($A48,Indata!$A:$A,Indata!J:J)*Modellvärden!J$7)+Modellvärden!J$6,"")</f>
        <v/>
      </c>
      <c r="K48" s="56" t="str">
        <f>IF(_xlfn.XLOOKUP($A48,Indata!$A:$A,Indata!K:K)&lt;&gt;0,(_xlfn.XLOOKUP($A48,Indata!$A:$A,Indata!K:K)*Modellvärden!K$7)+Modellvärden!K$6,"")</f>
        <v/>
      </c>
      <c r="L48" s="56" t="str">
        <f>IF(_xlfn.XLOOKUP($A48,Indata!$A:$A,Indata!L:L)&lt;&gt;0,(_xlfn.XLOOKUP($A48,Indata!$A:$A,Indata!L:L)*Modellvärden!L$7)+Modellvärden!L$6,"")</f>
        <v/>
      </c>
      <c r="M48" t="str">
        <f>_xlfn.XLOOKUP(A48,Indata!A:A,Indata!M:M)</f>
        <v>Pendlingskommun nära mindre tätort</v>
      </c>
      <c r="N48" s="57">
        <f>IF(K48="",(B48*Modellvärden!B$11)+(C48*Modellvärden!C$11)+(D48*Modellvärden!D$11)+(E48*Modellvärden!E$11)+(F48*Modellvärden!F$11)+(G48*Modellvärden!G$11), (B48*Modellvärden!B$4)+(C48*Modellvärden!C$4)+(D48*Modellvärden!D$4)+(E48*Modellvärden!E$4)+(F48*Modellvärden!F$4)+(G48*Modellvärden!G$4)+(H48*Modellvärden!H$4)+(I48*Modellvärden!I$4)+(J48*Modellvärden!J$4)+(K48*Modellvärden!K$4)+(L48*Modellvärden!L$4))</f>
        <v>34.143453292632316</v>
      </c>
      <c r="O48" s="57">
        <f>IF(K48="",(B48*Modellvärden!B$12)+(C48*Modellvärden!C$12)+(D48*Modellvärden!D$12)+(E48*Modellvärden!E$12)+(F48*Modellvärden!F$12)+(G48*Modellvärden!G$12),(B48*Modellvärden!B$5)+(C48*Modellvärden!C$5)+(D48*Modellvärden!D$5)+(E48*Modellvärden!E$5)+(F48*Modellvärden!F$5)+(G48*Modellvärden!G$5)+(H48*Modellvärden!H$5)+(I48*Modellvärden!I$5)+(J48*Modellvärden!J$5)
+(K48*Modellvärden!K$5)+(L48*Modellvärden!L$5))</f>
        <v>33.848681832523262</v>
      </c>
      <c r="P48" s="57">
        <f>(_xlfn.XLOOKUP(M48,Regressionsresultat!$B$53:$B$61,Modellvärden!$B$21:$B$29)*Modellvärden!$B$18)</f>
        <v>35.411339999999996</v>
      </c>
      <c r="Q48" s="57">
        <f t="shared" si="0"/>
        <v>34.467825041718527</v>
      </c>
      <c r="R48" s="57"/>
    </row>
    <row r="49" spans="1:18" ht="16" x14ac:dyDescent="0.35">
      <c r="A49" s="55" t="s">
        <v>260</v>
      </c>
      <c r="B49" s="56">
        <f>IF(_xlfn.XLOOKUP($A49,Indata!$A:$A,Indata!B:B)&lt;&gt;0,(_xlfn.XLOOKUP($A49,Indata!$A:$A,Indata!B:B)*Modellvärden!B$7)+Modellvärden!B$6,"")</f>
        <v>36.500141920000004</v>
      </c>
      <c r="C49" s="56">
        <f>IF(_xlfn.XLOOKUP($A49,Indata!$A:$A,Indata!C:C)&lt;&gt;0,(_xlfn.XLOOKUP($A49,Indata!$A:$A,Indata!C:C)*Modellvärden!C$7)+Modellvärden!C$6,"")</f>
        <v>32.535397000000003</v>
      </c>
      <c r="D49" s="56">
        <f>IF(_xlfn.XLOOKUP($A49,Indata!$A:$A,Indata!D:D)&lt;&gt;0,(_xlfn.XLOOKUP($A49,Indata!$A:$A,Indata!D:D)*Modellvärden!D$7)+Modellvärden!D$6,"")</f>
        <v>33.86928408</v>
      </c>
      <c r="E49" s="56">
        <f>IF(_xlfn.XLOOKUP($A49,Indata!$A:$A,Indata!E:E)&lt;&gt;0,(_xlfn.XLOOKUP($A49,Indata!$A:$A,Indata!E:E)*Modellvärden!E$7)+Modellvärden!E$6,"")</f>
        <v>33.8169763</v>
      </c>
      <c r="F49" s="56">
        <f>IF(_xlfn.XLOOKUP($A49,Indata!$A:$A,Indata!F:F)&lt;&gt;0,(_xlfn.XLOOKUP($A49,Indata!$A:$A,Indata!F:F)*Modellvärden!F$7)+Modellvärden!F$6,"")</f>
        <v>33.495781185827219</v>
      </c>
      <c r="G49" s="56">
        <f>IF(_xlfn.XLOOKUP($A49,Indata!$A:$A,Indata!G:G)&lt;&gt;0,(_xlfn.XLOOKUP($A49,Indata!$A:$A,Indata!G:G)*Modellvärden!G$7)+Modellvärden!G$6,"")</f>
        <v>32.346678400000002</v>
      </c>
      <c r="H49" s="56">
        <f>IF(_xlfn.XLOOKUP($A49,Indata!$A:$A,Indata!H:H)&lt;&gt;0,(_xlfn.XLOOKUP($A49,Indata!$A:$A,Indata!H:H)*Modellvärden!H$7)+Modellvärden!H$6,"")</f>
        <v>28.33698716</v>
      </c>
      <c r="I49" s="56">
        <f>IF(_xlfn.XLOOKUP($A49,Indata!$A:$A,Indata!I:I)&lt;&gt;0,(_xlfn.XLOOKUP($A49,Indata!$A:$A,Indata!I:I)*Modellvärden!I$7)+Modellvärden!I$6,"")</f>
        <v>22.930739819999999</v>
      </c>
      <c r="J49" s="56">
        <f>IF(_xlfn.XLOOKUP($A49,Indata!$A:$A,Indata!J:J)&lt;&gt;0,(_xlfn.XLOOKUP($A49,Indata!$A:$A,Indata!J:J)*Modellvärden!J$7)+Modellvärden!J$6,"")</f>
        <v>26.151526239999999</v>
      </c>
      <c r="K49" s="56">
        <f>IF(_xlfn.XLOOKUP($A49,Indata!$A:$A,Indata!K:K)&lt;&gt;0,(_xlfn.XLOOKUP($A49,Indata!$A:$A,Indata!K:K)*Modellvärden!K$7)+Modellvärden!K$6,"")</f>
        <v>32.034474200000005</v>
      </c>
      <c r="L49" s="56">
        <f>IF(_xlfn.XLOOKUP($A49,Indata!$A:$A,Indata!L:L)&lt;&gt;0,(_xlfn.XLOOKUP($A49,Indata!$A:$A,Indata!L:L)*Modellvärden!L$7)+Modellvärden!L$6,"")</f>
        <v>28.172765999999996</v>
      </c>
      <c r="M49" t="str">
        <f>_xlfn.XLOOKUP(A49,Indata!A:A,Indata!M:M)</f>
        <v>Pendlingskommun nära större stad</v>
      </c>
      <c r="N49" s="57">
        <f>IF(K49="",(B49*Modellvärden!B$11)+(C49*Modellvärden!C$11)+(D49*Modellvärden!D$11)+(E49*Modellvärden!E$11)+(F49*Modellvärden!F$11)+(G49*Modellvärden!G$11), (B49*Modellvärden!B$4)+(C49*Modellvärden!C$4)+(D49*Modellvärden!D$4)+(E49*Modellvärden!E$4)+(F49*Modellvärden!F$4)+(G49*Modellvärden!G$4)+(H49*Modellvärden!H$4)+(I49*Modellvärden!I$4)+(J49*Modellvärden!J$4)+(K49*Modellvärden!K$4)+(L49*Modellvärden!L$4))</f>
        <v>30.494574579727367</v>
      </c>
      <c r="O49" s="57">
        <f>IF(K49="",(B49*Modellvärden!B$12)+(C49*Modellvärden!C$12)+(D49*Modellvärden!D$12)+(E49*Modellvärden!E$12)+(F49*Modellvärden!F$12)+(G49*Modellvärden!G$12),(B49*Modellvärden!B$5)+(C49*Modellvärden!C$5)+(D49*Modellvärden!D$5)+(E49*Modellvärden!E$5)+(F49*Modellvärden!F$5)+(G49*Modellvärden!G$5)+(H49*Modellvärden!H$5)+(I49*Modellvärden!I$5)+(J49*Modellvärden!J$5)
+(K49*Modellvärden!K$5)+(L49*Modellvärden!L$5))</f>
        <v>30.408752578187659</v>
      </c>
      <c r="P49" s="57">
        <f>(_xlfn.XLOOKUP(M49,Regressionsresultat!$B$53:$B$61,Modellvärden!$B$21:$B$29)*Modellvärden!$B$18)</f>
        <v>32.423676999999998</v>
      </c>
      <c r="Q49" s="57">
        <f t="shared" si="0"/>
        <v>31.109001385971677</v>
      </c>
      <c r="R49" s="57"/>
    </row>
    <row r="50" spans="1:18" ht="16" x14ac:dyDescent="0.35">
      <c r="A50" s="55" t="s">
        <v>84</v>
      </c>
      <c r="B50" s="56">
        <f>IF(_xlfn.XLOOKUP($A50,Indata!$A:$A,Indata!B:B)&lt;&gt;0,(_xlfn.XLOOKUP($A50,Indata!$A:$A,Indata!B:B)*Modellvärden!B$7)+Modellvärden!B$6,"")</f>
        <v>35.822130751000003</v>
      </c>
      <c r="C50" s="56">
        <f>IF(_xlfn.XLOOKUP($A50,Indata!$A:$A,Indata!C:C)&lt;&gt;0,(_xlfn.XLOOKUP($A50,Indata!$A:$A,Indata!C:C)*Modellvärden!C$7)+Modellvärden!C$6,"")</f>
        <v>34.2804346</v>
      </c>
      <c r="D50" s="56">
        <f>IF(_xlfn.XLOOKUP($A50,Indata!$A:$A,Indata!D:D)&lt;&gt;0,(_xlfn.XLOOKUP($A50,Indata!$A:$A,Indata!D:D)*Modellvärden!D$7)+Modellvärden!D$6,"")</f>
        <v>33.975941400000004</v>
      </c>
      <c r="E50" s="56">
        <f>IF(_xlfn.XLOOKUP($A50,Indata!$A:$A,Indata!E:E)&lt;&gt;0,(_xlfn.XLOOKUP($A50,Indata!$A:$A,Indata!E:E)*Modellvärden!E$7)+Modellvärden!E$6,"")</f>
        <v>34.609093600000001</v>
      </c>
      <c r="F50" s="56">
        <f>IF(_xlfn.XLOOKUP($A50,Indata!$A:$A,Indata!F:F)&lt;&gt;0,(_xlfn.XLOOKUP($A50,Indata!$A:$A,Indata!F:F)*Modellvärden!F$7)+Modellvärden!F$6,"")</f>
        <v>37.266333197313521</v>
      </c>
      <c r="G50" s="56">
        <f>IF(_xlfn.XLOOKUP($A50,Indata!$A:$A,Indata!G:G)&lt;&gt;0,(_xlfn.XLOOKUP($A50,Indata!$A:$A,Indata!G:G)*Modellvärden!G$7)+Modellvärden!G$6,"")</f>
        <v>42.6377472</v>
      </c>
      <c r="H50" s="56">
        <f>IF(_xlfn.XLOOKUP($A50,Indata!$A:$A,Indata!H:H)&lt;&gt;0,(_xlfn.XLOOKUP($A50,Indata!$A:$A,Indata!H:H)*Modellvärden!H$7)+Modellvärden!H$6,"")</f>
        <v>38.627757199999998</v>
      </c>
      <c r="I50" s="56">
        <f>IF(_xlfn.XLOOKUP($A50,Indata!$A:$A,Indata!I:I)&lt;&gt;0,(_xlfn.XLOOKUP($A50,Indata!$A:$A,Indata!I:I)*Modellvärden!I$7)+Modellvärden!I$6,"")</f>
        <v>45.291233120000001</v>
      </c>
      <c r="J50" s="56">
        <f>IF(_xlfn.XLOOKUP($A50,Indata!$A:$A,Indata!J:J)&lt;&gt;0,(_xlfn.XLOOKUP($A50,Indata!$A:$A,Indata!J:J)*Modellvärden!J$7)+Modellvärden!J$6,"")</f>
        <v>38.048032240000005</v>
      </c>
      <c r="K50" s="56">
        <f>IF(_xlfn.XLOOKUP($A50,Indata!$A:$A,Indata!K:K)&lt;&gt;0,(_xlfn.XLOOKUP($A50,Indata!$A:$A,Indata!K:K)*Modellvärden!K$7)+Modellvärden!K$6,"")</f>
        <v>33.117614900000007</v>
      </c>
      <c r="L50" s="56">
        <f>IF(_xlfn.XLOOKUP($A50,Indata!$A:$A,Indata!L:L)&lt;&gt;0,(_xlfn.XLOOKUP($A50,Indata!$A:$A,Indata!L:L)*Modellvärden!L$7)+Modellvärden!L$6,"")</f>
        <v>45.010697800000003</v>
      </c>
      <c r="M50" t="str">
        <f>_xlfn.XLOOKUP(A50,Indata!A:A,Indata!M:M)</f>
        <v>Landsbygdskommun</v>
      </c>
      <c r="N50" s="57">
        <f>IF(K50="",(B50*Modellvärden!B$11)+(C50*Modellvärden!C$11)+(D50*Modellvärden!D$11)+(E50*Modellvärden!E$11)+(F50*Modellvärden!F$11)+(G50*Modellvärden!G$11), (B50*Modellvärden!B$4)+(C50*Modellvärden!C$4)+(D50*Modellvärden!D$4)+(E50*Modellvärden!E$4)+(F50*Modellvärden!F$4)+(G50*Modellvärden!G$4)+(H50*Modellvärden!H$4)+(I50*Modellvärden!I$4)+(J50*Modellvärden!J$4)+(K50*Modellvärden!K$4)+(L50*Modellvärden!L$4))</f>
        <v>38.570221127309246</v>
      </c>
      <c r="O50" s="57">
        <f>IF(K50="",(B50*Modellvärden!B$12)+(C50*Modellvärden!C$12)+(D50*Modellvärden!D$12)+(E50*Modellvärden!E$12)+(F50*Modellvärden!F$12)+(G50*Modellvärden!G$12),(B50*Modellvärden!B$5)+(C50*Modellvärden!C$5)+(D50*Modellvärden!D$5)+(E50*Modellvärden!E$5)+(F50*Modellvärden!F$5)+(G50*Modellvärden!G$5)+(H50*Modellvärden!H$5)+(I50*Modellvärden!I$5)+(J50*Modellvärden!J$5)
+(K50*Modellvärden!K$5)+(L50*Modellvärden!L$5))</f>
        <v>38.698688243319488</v>
      </c>
      <c r="P50" s="57">
        <f>(_xlfn.XLOOKUP(M50,Regressionsresultat!$B$53:$B$61,Modellvärden!$B$21:$B$29)*Modellvärden!$B$18)</f>
        <v>25.386849999999999</v>
      </c>
      <c r="Q50" s="57">
        <f t="shared" si="0"/>
        <v>34.218586456876245</v>
      </c>
      <c r="R50" s="57"/>
    </row>
    <row r="51" spans="1:18" ht="16" x14ac:dyDescent="0.35">
      <c r="A51" s="55" t="s">
        <v>57</v>
      </c>
      <c r="B51" s="56">
        <f>IF(_xlfn.XLOOKUP($A51,Indata!$A:$A,Indata!B:B)&lt;&gt;0,(_xlfn.XLOOKUP($A51,Indata!$A:$A,Indata!B:B)*Modellvärden!B$7)+Modellvärden!B$6,"")</f>
        <v>37.061938846000004</v>
      </c>
      <c r="C51" s="56">
        <f>IF(_xlfn.XLOOKUP($A51,Indata!$A:$A,Indata!C:C)&lt;&gt;0,(_xlfn.XLOOKUP($A51,Indata!$A:$A,Indata!C:C)*Modellvärden!C$7)+Modellvärden!C$6,"")</f>
        <v>32.637748000000002</v>
      </c>
      <c r="D51" s="56">
        <f>IF(_xlfn.XLOOKUP($A51,Indata!$A:$A,Indata!D:D)&lt;&gt;0,(_xlfn.XLOOKUP($A51,Indata!$A:$A,Indata!D:D)*Modellvärden!D$7)+Modellvärden!D$6,"")</f>
        <v>33.97146</v>
      </c>
      <c r="E51" s="56">
        <f>IF(_xlfn.XLOOKUP($A51,Indata!$A:$A,Indata!E:E)&lt;&gt;0,(_xlfn.XLOOKUP($A51,Indata!$A:$A,Indata!E:E)*Modellvärden!E$7)+Modellvärden!E$6,"")</f>
        <v>33.8615377</v>
      </c>
      <c r="F51" s="56">
        <f>IF(_xlfn.XLOOKUP($A51,Indata!$A:$A,Indata!F:F)&lt;&gt;0,(_xlfn.XLOOKUP($A51,Indata!$A:$A,Indata!F:F)*Modellvärden!F$7)+Modellvärden!F$6,"")</f>
        <v>33.027547943506718</v>
      </c>
      <c r="G51" s="56">
        <f>IF(_xlfn.XLOOKUP($A51,Indata!$A:$A,Indata!G:G)&lt;&gt;0,(_xlfn.XLOOKUP($A51,Indata!$A:$A,Indata!G:G)*Modellvärden!G$7)+Modellvärden!G$6,"")</f>
        <v>37.2890996</v>
      </c>
      <c r="H51" s="56">
        <f>IF(_xlfn.XLOOKUP($A51,Indata!$A:$A,Indata!H:H)&lt;&gt;0,(_xlfn.XLOOKUP($A51,Indata!$A:$A,Indata!H:H)*Modellvärden!H$7)+Modellvärden!H$6,"")</f>
        <v>28.893245</v>
      </c>
      <c r="I51" s="56">
        <f>IF(_xlfn.XLOOKUP($A51,Indata!$A:$A,Indata!I:I)&lt;&gt;0,(_xlfn.XLOOKUP($A51,Indata!$A:$A,Indata!I:I)*Modellvärden!I$7)+Modellvärden!I$6,"")</f>
        <v>29.427939760000001</v>
      </c>
      <c r="J51" s="56">
        <f>IF(_xlfn.XLOOKUP($A51,Indata!$A:$A,Indata!J:J)&lt;&gt;0,(_xlfn.XLOOKUP($A51,Indata!$A:$A,Indata!J:J)*Modellvärden!J$7)+Modellvärden!J$6,"")</f>
        <v>33.76529008</v>
      </c>
      <c r="K51" s="56">
        <f>IF(_xlfn.XLOOKUP($A51,Indata!$A:$A,Indata!K:K)&lt;&gt;0,(_xlfn.XLOOKUP($A51,Indata!$A:$A,Indata!K:K)*Modellvärden!K$7)+Modellvärden!K$6,"")</f>
        <v>32.684358619999998</v>
      </c>
      <c r="L51" s="56">
        <f>IF(_xlfn.XLOOKUP($A51,Indata!$A:$A,Indata!L:L)&lt;&gt;0,(_xlfn.XLOOKUP($A51,Indata!$A:$A,Indata!L:L)*Modellvärden!L$7)+Modellvärden!L$6,"")</f>
        <v>31.171301800000009</v>
      </c>
      <c r="M51" t="str">
        <f>_xlfn.XLOOKUP(A51,Indata!A:A,Indata!M:M)</f>
        <v>Pendlingskommun nära större stad</v>
      </c>
      <c r="N51" s="57">
        <f>IF(K51="",(B51*Modellvärden!B$11)+(C51*Modellvärden!C$11)+(D51*Modellvärden!D$11)+(E51*Modellvärden!E$11)+(F51*Modellvärden!F$11)+(G51*Modellvärden!G$11), (B51*Modellvärden!B$4)+(C51*Modellvärden!C$4)+(D51*Modellvärden!D$4)+(E51*Modellvärden!E$4)+(F51*Modellvärden!F$4)+(G51*Modellvärden!G$4)+(H51*Modellvärden!H$4)+(I51*Modellvärden!I$4)+(J51*Modellvärden!J$4)+(K51*Modellvärden!K$4)+(L51*Modellvärden!L$4))</f>
        <v>32.924731959928195</v>
      </c>
      <c r="O51" s="57">
        <f>IF(K51="",(B51*Modellvärden!B$12)+(C51*Modellvärden!C$12)+(D51*Modellvärden!D$12)+(E51*Modellvärden!E$12)+(F51*Modellvärden!F$12)+(G51*Modellvärden!G$12),(B51*Modellvärden!B$5)+(C51*Modellvärden!C$5)+(D51*Modellvärden!D$5)+(E51*Modellvärden!E$5)+(F51*Modellvärden!F$5)+(G51*Modellvärden!G$5)+(H51*Modellvärden!H$5)+(I51*Modellvärden!I$5)+(J51*Modellvärden!J$5)
+(K51*Modellvärden!K$5)+(L51*Modellvärden!L$5))</f>
        <v>32.808433446336892</v>
      </c>
      <c r="P51" s="57">
        <f>(_xlfn.XLOOKUP(M51,Regressionsresultat!$B$53:$B$61,Modellvärden!$B$21:$B$29)*Modellvärden!$B$18)</f>
        <v>32.423676999999998</v>
      </c>
      <c r="Q51" s="57">
        <f t="shared" si="0"/>
        <v>32.718947468755026</v>
      </c>
      <c r="R51" s="57"/>
    </row>
    <row r="52" spans="1:18" ht="16" x14ac:dyDescent="0.35">
      <c r="A52" s="55" t="s">
        <v>81</v>
      </c>
      <c r="B52" s="56">
        <f>IF(_xlfn.XLOOKUP($A52,Indata!$A:$A,Indata!B:B)&lt;&gt;0,(_xlfn.XLOOKUP($A52,Indata!$A:$A,Indata!B:B)*Modellvärden!B$7)+Modellvärden!B$6,"")</f>
        <v>37.135991728</v>
      </c>
      <c r="C52" s="56">
        <f>IF(_xlfn.XLOOKUP($A52,Indata!$A:$A,Indata!C:C)&lt;&gt;0,(_xlfn.XLOOKUP($A52,Indata!$A:$A,Indata!C:C)*Modellvärden!C$7)+Modellvärden!C$6,"")</f>
        <v>32.424219399999998</v>
      </c>
      <c r="D52" s="56">
        <f>IF(_xlfn.XLOOKUP($A52,Indata!$A:$A,Indata!D:D)&lt;&gt;0,(_xlfn.XLOOKUP($A52,Indata!$A:$A,Indata!D:D)*Modellvärden!D$7)+Modellvärden!D$6,"")</f>
        <v>33.944571600000003</v>
      </c>
      <c r="E52" s="56">
        <f>IF(_xlfn.XLOOKUP($A52,Indata!$A:$A,Indata!E:E)&lt;&gt;0,(_xlfn.XLOOKUP($A52,Indata!$A:$A,Indata!E:E)*Modellvärden!E$7)+Modellvärden!E$6,"")</f>
        <v>34.361957099999998</v>
      </c>
      <c r="F52" s="56">
        <f>IF(_xlfn.XLOOKUP($A52,Indata!$A:$A,Indata!F:F)&lt;&gt;0,(_xlfn.XLOOKUP($A52,Indata!$A:$A,Indata!F:F)*Modellvärden!F$7)+Modellvärden!F$6,"")</f>
        <v>40.267372182665817</v>
      </c>
      <c r="G52" s="56">
        <f>IF(_xlfn.XLOOKUP($A52,Indata!$A:$A,Indata!G:G)&lt;&gt;0,(_xlfn.XLOOKUP($A52,Indata!$A:$A,Indata!G:G)*Modellvärden!G$7)+Modellvärden!G$6,"")</f>
        <v>32.685200399999999</v>
      </c>
      <c r="H52" s="56">
        <f>IF(_xlfn.XLOOKUP($A52,Indata!$A:$A,Indata!H:H)&lt;&gt;0,(_xlfn.XLOOKUP($A52,Indata!$A:$A,Indata!H:H)*Modellvärden!H$7)+Modellvärden!H$6,"")</f>
        <v>34.59488786</v>
      </c>
      <c r="I52" s="56">
        <f>IF(_xlfn.XLOOKUP($A52,Indata!$A:$A,Indata!I:I)&lt;&gt;0,(_xlfn.XLOOKUP($A52,Indata!$A:$A,Indata!I:I)*Modellvärden!I$7)+Modellvärden!I$6,"")</f>
        <v>38.878412400000002</v>
      </c>
      <c r="J52" s="56">
        <f>IF(_xlfn.XLOOKUP($A52,Indata!$A:$A,Indata!J:J)&lt;&gt;0,(_xlfn.XLOOKUP($A52,Indata!$A:$A,Indata!J:J)*Modellvärden!J$7)+Modellvärden!J$6,"")</f>
        <v>37.625045360000001</v>
      </c>
      <c r="K52" s="56">
        <f>IF(_xlfn.XLOOKUP($A52,Indata!$A:$A,Indata!K:K)&lt;&gt;0,(_xlfn.XLOOKUP($A52,Indata!$A:$A,Indata!K:K)*Modellvärden!K$7)+Modellvärden!K$6,"")</f>
        <v>33.51476649</v>
      </c>
      <c r="L52" s="56">
        <f>IF(_xlfn.XLOOKUP($A52,Indata!$A:$A,Indata!L:L)&lt;&gt;0,(_xlfn.XLOOKUP($A52,Indata!$A:$A,Indata!L:L)*Modellvärden!L$7)+Modellvärden!L$6,"")</f>
        <v>38.321656400000023</v>
      </c>
      <c r="M52" t="str">
        <f>_xlfn.XLOOKUP(A52,Indata!A:A,Indata!M:M)</f>
        <v>Pendlingskommun nära mindre tätort</v>
      </c>
      <c r="N52" s="57">
        <f>IF(K52="",(B52*Modellvärden!B$11)+(C52*Modellvärden!C$11)+(D52*Modellvärden!D$11)+(E52*Modellvärden!E$11)+(F52*Modellvärden!F$11)+(G52*Modellvärden!G$11), (B52*Modellvärden!B$4)+(C52*Modellvärden!C$4)+(D52*Modellvärden!D$4)+(E52*Modellvärden!E$4)+(F52*Modellvärden!F$4)+(G52*Modellvärden!G$4)+(H52*Modellvärden!H$4)+(I52*Modellvärden!I$4)+(J52*Modellvärden!J$4)+(K52*Modellvärden!K$4)+(L52*Modellvärden!L$4))</f>
        <v>35.585981002927113</v>
      </c>
      <c r="O52" s="57">
        <f>IF(K52="",(B52*Modellvärden!B$12)+(C52*Modellvärden!C$12)+(D52*Modellvärden!D$12)+(E52*Modellvärden!E$12)+(F52*Modellvärden!F$12)+(G52*Modellvärden!G$12),(B52*Modellvärden!B$5)+(C52*Modellvärden!C$5)+(D52*Modellvärden!D$5)+(E52*Modellvärden!E$5)+(F52*Modellvärden!F$5)+(G52*Modellvärden!G$5)+(H52*Modellvärden!H$5)+(I52*Modellvärden!I$5)+(J52*Modellvärden!J$5)
+(K52*Modellvärden!K$5)+(L52*Modellvärden!L$5))</f>
        <v>35.41747130261674</v>
      </c>
      <c r="P52" s="57">
        <f>(_xlfn.XLOOKUP(M52,Regressionsresultat!$B$53:$B$61,Modellvärden!$B$21:$B$29)*Modellvärden!$B$18)</f>
        <v>35.411339999999996</v>
      </c>
      <c r="Q52" s="57">
        <f t="shared" si="0"/>
        <v>35.47159743518128</v>
      </c>
      <c r="R52" s="57"/>
    </row>
    <row r="53" spans="1:18" ht="16" x14ac:dyDescent="0.35">
      <c r="A53" s="55" t="s">
        <v>117</v>
      </c>
      <c r="B53" s="56">
        <f>IF(_xlfn.XLOOKUP($A53,Indata!$A:$A,Indata!B:B)&lt;&gt;0,(_xlfn.XLOOKUP($A53,Indata!$A:$A,Indata!B:B)*Modellvärden!B$7)+Modellvärden!B$6,"")</f>
        <v>32.159667400000004</v>
      </c>
      <c r="C53" s="56">
        <f>IF(_xlfn.XLOOKUP($A53,Indata!$A:$A,Indata!C:C)&lt;&gt;0,(_xlfn.XLOOKUP($A53,Indata!$A:$A,Indata!C:C)*Modellvärden!C$7)+Modellvärden!C$6,"")</f>
        <v>37.286643099999999</v>
      </c>
      <c r="D53" s="56">
        <f>IF(_xlfn.XLOOKUP($A53,Indata!$A:$A,Indata!D:D)&lt;&gt;0,(_xlfn.XLOOKUP($A53,Indata!$A:$A,Indata!D:D)*Modellvärden!D$7)+Modellvärden!D$6,"")</f>
        <v>33.922164600000002</v>
      </c>
      <c r="E53" s="56">
        <f>IF(_xlfn.XLOOKUP($A53,Indata!$A:$A,Indata!E:E)&lt;&gt;0,(_xlfn.XLOOKUP($A53,Indata!$A:$A,Indata!E:E)*Modellvärden!E$7)+Modellvärden!E$6,"")</f>
        <v>33.888172099999998</v>
      </c>
      <c r="F53" s="56">
        <f>IF(_xlfn.XLOOKUP($A53,Indata!$A:$A,Indata!F:F)&lt;&gt;0,(_xlfn.XLOOKUP($A53,Indata!$A:$A,Indata!F:F)*Modellvärden!F$7)+Modellvärden!F$6,"")</f>
        <v>35.868842399588054</v>
      </c>
      <c r="G53" s="56">
        <f>IF(_xlfn.XLOOKUP($A53,Indata!$A:$A,Indata!G:G)&lt;&gt;0,(_xlfn.XLOOKUP($A53,Indata!$A:$A,Indata!G:G)*Modellvärden!G$7)+Modellvärden!G$6,"")</f>
        <v>37.966143599999995</v>
      </c>
      <c r="H53" s="56">
        <f>IF(_xlfn.XLOOKUP($A53,Indata!$A:$A,Indata!H:H)&lt;&gt;0,(_xlfn.XLOOKUP($A53,Indata!$A:$A,Indata!H:H)*Modellvärden!H$7)+Modellvärden!H$6,"")</f>
        <v>35.104790879999996</v>
      </c>
      <c r="I53" s="56">
        <f>IF(_xlfn.XLOOKUP($A53,Indata!$A:$A,Indata!I:I)&lt;&gt;0,(_xlfn.XLOOKUP($A53,Indata!$A:$A,Indata!I:I)*Modellvärden!I$7)+Modellvärden!I$6,"")</f>
        <v>26.896563159999999</v>
      </c>
      <c r="J53" s="56">
        <f>IF(_xlfn.XLOOKUP($A53,Indata!$A:$A,Indata!J:J)&lt;&gt;0,(_xlfn.XLOOKUP($A53,Indata!$A:$A,Indata!J:J)*Modellvärden!J$7)+Modellvärden!J$6,"")</f>
        <v>33.76529008</v>
      </c>
      <c r="K53" s="56">
        <f>IF(_xlfn.XLOOKUP($A53,Indata!$A:$A,Indata!K:K)&lt;&gt;0,(_xlfn.XLOOKUP($A53,Indata!$A:$A,Indata!K:K)*Modellvärden!K$7)+Modellvärden!K$6,"")</f>
        <v>31.565113230000005</v>
      </c>
      <c r="L53" s="56">
        <f>IF(_xlfn.XLOOKUP($A53,Indata!$A:$A,Indata!L:L)&lt;&gt;0,(_xlfn.XLOOKUP($A53,Indata!$A:$A,Indata!L:L)*Modellvärden!L$7)+Modellvärden!L$6,"")</f>
        <v>27.019483000000008</v>
      </c>
      <c r="M53" t="str">
        <f>_xlfn.XLOOKUP(A53,Indata!A:A,Indata!M:M)</f>
        <v>Mindre stad/tätort</v>
      </c>
      <c r="N53" s="57">
        <f>IF(K53="",(B53*Modellvärden!B$11)+(C53*Modellvärden!C$11)+(D53*Modellvärden!D$11)+(E53*Modellvärden!E$11)+(F53*Modellvärden!F$11)+(G53*Modellvärden!G$11), (B53*Modellvärden!B$4)+(C53*Modellvärden!C$4)+(D53*Modellvärden!D$4)+(E53*Modellvärden!E$4)+(F53*Modellvärden!F$4)+(G53*Modellvärden!G$4)+(H53*Modellvärden!H$4)+(I53*Modellvärden!I$4)+(J53*Modellvärden!J$4)+(K53*Modellvärden!K$4)+(L53*Modellvärden!L$4))</f>
        <v>32.904677034696675</v>
      </c>
      <c r="O53" s="57">
        <f>IF(K53="",(B53*Modellvärden!B$12)+(C53*Modellvärden!C$12)+(D53*Modellvärden!D$12)+(E53*Modellvärden!E$12)+(F53*Modellvärden!F$12)+(G53*Modellvärden!G$12),(B53*Modellvärden!B$5)+(C53*Modellvärden!C$5)+(D53*Modellvärden!D$5)+(E53*Modellvärden!E$5)+(F53*Modellvärden!F$5)+(G53*Modellvärden!G$5)+(H53*Modellvärden!H$5)+(I53*Modellvärden!I$5)+(J53*Modellvärden!J$5)
+(K53*Modellvärden!K$5)+(L53*Modellvärden!L$5))</f>
        <v>32.853433853615456</v>
      </c>
      <c r="P53" s="57">
        <f>(_xlfn.XLOOKUP(M53,Regressionsresultat!$B$53:$B$61,Modellvärden!$B$21:$B$29)*Modellvärden!$B$18)</f>
        <v>26.277491899999998</v>
      </c>
      <c r="Q53" s="57">
        <f t="shared" si="0"/>
        <v>30.678534262770711</v>
      </c>
      <c r="R53" s="57"/>
    </row>
    <row r="54" spans="1:18" ht="16" x14ac:dyDescent="0.35">
      <c r="A54" s="55" t="s">
        <v>224</v>
      </c>
      <c r="B54" s="56">
        <f>IF(_xlfn.XLOOKUP($A54,Indata!$A:$A,Indata!B:B)&lt;&gt;0,(_xlfn.XLOOKUP($A54,Indata!$A:$A,Indata!B:B)*Modellvärden!B$7)+Modellvärden!B$6,"")</f>
        <v>37.198564396000002</v>
      </c>
      <c r="C54" s="56">
        <f>IF(_xlfn.XLOOKUP($A54,Indata!$A:$A,Indata!C:C)&lt;&gt;0,(_xlfn.XLOOKUP($A54,Indata!$A:$A,Indata!C:C)*Modellvärden!C$7)+Modellvärden!C$6,"")</f>
        <v>32.406472299999997</v>
      </c>
      <c r="D54" s="56">
        <f>IF(_xlfn.XLOOKUP($A54,Indata!$A:$A,Indata!D:D)&lt;&gt;0,(_xlfn.XLOOKUP($A54,Indata!$A:$A,Indata!D:D)*Modellvärden!D$7)+Modellvärden!D$6,"")</f>
        <v>33.957119520000006</v>
      </c>
      <c r="E54" s="56">
        <f>IF(_xlfn.XLOOKUP($A54,Indata!$A:$A,Indata!E:E)&lt;&gt;0,(_xlfn.XLOOKUP($A54,Indata!$A:$A,Indata!E:E)*Modellvärden!E$7)+Modellvärden!E$6,"")</f>
        <v>34.0085391</v>
      </c>
      <c r="F54" s="56">
        <f>IF(_xlfn.XLOOKUP($A54,Indata!$A:$A,Indata!F:F)&lt;&gt;0,(_xlfn.XLOOKUP($A54,Indata!$A:$A,Indata!F:F)*Modellvärden!F$7)+Modellvärden!F$6,"")</f>
        <v>35.518381855024707</v>
      </c>
      <c r="G54" s="56">
        <f>IF(_xlfn.XLOOKUP($A54,Indata!$A:$A,Indata!G:G)&lt;&gt;0,(_xlfn.XLOOKUP($A54,Indata!$A:$A,Indata!G:G)*Modellvärden!G$7)+Modellvärden!G$6,"")</f>
        <v>38.710892000000001</v>
      </c>
      <c r="H54" s="56">
        <f>IF(_xlfn.XLOOKUP($A54,Indata!$A:$A,Indata!H:H)&lt;&gt;0,(_xlfn.XLOOKUP($A54,Indata!$A:$A,Indata!H:H)*Modellvärden!H$7)+Modellvärden!H$6,"")</f>
        <v>30.144825140000002</v>
      </c>
      <c r="I54" s="56">
        <f>IF(_xlfn.XLOOKUP($A54,Indata!$A:$A,Indata!I:I)&lt;&gt;0,(_xlfn.XLOOKUP($A54,Indata!$A:$A,Indata!I:I)*Modellvärden!I$7)+Modellvärden!I$6,"")</f>
        <v>26.305908620000004</v>
      </c>
      <c r="J54" s="56">
        <f>IF(_xlfn.XLOOKUP($A54,Indata!$A:$A,Indata!J:J)&lt;&gt;0,(_xlfn.XLOOKUP($A54,Indata!$A:$A,Indata!J:J)*Modellvärden!J$7)+Modellvärden!J$6,"")</f>
        <v>32.654949520000002</v>
      </c>
      <c r="K54" s="56">
        <f>IF(_xlfn.XLOOKUP($A54,Indata!$A:$A,Indata!K:K)&lt;&gt;0,(_xlfn.XLOOKUP($A54,Indata!$A:$A,Indata!K:K)*Modellvärden!K$7)+Modellvärden!K$6,"")</f>
        <v>33.478661799999998</v>
      </c>
      <c r="L54" s="56">
        <f>IF(_xlfn.XLOOKUP($A54,Indata!$A:$A,Indata!L:L)&lt;&gt;0,(_xlfn.XLOOKUP($A54,Indata!$A:$A,Indata!L:L)*Modellvärden!L$7)+Modellvärden!L$6,"")</f>
        <v>29.787362200000018</v>
      </c>
      <c r="M54" t="str">
        <f>_xlfn.XLOOKUP(A54,Indata!A:A,Indata!M:M)</f>
        <v>Pendlingskommun nära större stad</v>
      </c>
      <c r="N54" s="57">
        <f>IF(K54="",(B54*Modellvärden!B$11)+(C54*Modellvärden!C$11)+(D54*Modellvärden!D$11)+(E54*Modellvärden!E$11)+(F54*Modellvärden!F$11)+(G54*Modellvärden!G$11), (B54*Modellvärden!B$4)+(C54*Modellvärden!C$4)+(D54*Modellvärden!D$4)+(E54*Modellvärden!E$4)+(F54*Modellvärden!F$4)+(G54*Modellvärden!G$4)+(H54*Modellvärden!H$4)+(I54*Modellvärden!I$4)+(J54*Modellvärden!J$4)+(K54*Modellvärden!K$4)+(L54*Modellvärden!L$4))</f>
        <v>32.64583527752788</v>
      </c>
      <c r="O54" s="57">
        <f>IF(K54="",(B54*Modellvärden!B$12)+(C54*Modellvärden!C$12)+(D54*Modellvärden!D$12)+(E54*Modellvärden!E$12)+(F54*Modellvärden!F$12)+(G54*Modellvärden!G$12),(B54*Modellvärden!B$5)+(C54*Modellvärden!C$5)+(D54*Modellvärden!D$5)+(E54*Modellvärden!E$5)+(F54*Modellvärden!F$5)+(G54*Modellvärden!G$5)+(H54*Modellvärden!H$5)+(I54*Modellvärden!I$5)+(J54*Modellvärden!J$5)
+(K54*Modellvärden!K$5)+(L54*Modellvärden!L$5))</f>
        <v>32.356467940597348</v>
      </c>
      <c r="P54" s="57">
        <f>(_xlfn.XLOOKUP(M54,Regressionsresultat!$B$53:$B$61,Modellvärden!$B$21:$B$29)*Modellvärden!$B$18)</f>
        <v>32.423676999999998</v>
      </c>
      <c r="Q54" s="57">
        <f t="shared" si="0"/>
        <v>32.475326739375078</v>
      </c>
      <c r="R54" s="57"/>
    </row>
    <row r="55" spans="1:18" ht="16" x14ac:dyDescent="0.35">
      <c r="A55" s="55" t="s">
        <v>182</v>
      </c>
      <c r="B55" s="56">
        <f>IF(_xlfn.XLOOKUP($A55,Indata!$A:$A,Indata!B:B)&lt;&gt;0,(_xlfn.XLOOKUP($A55,Indata!$A:$A,Indata!B:B)*Modellvärden!B$7)+Modellvärden!B$6,"")</f>
        <v>37.422171823000006</v>
      </c>
      <c r="C55" s="56">
        <f>IF(_xlfn.XLOOKUP($A55,Indata!$A:$A,Indata!C:C)&lt;&gt;0,(_xlfn.XLOOKUP($A55,Indata!$A:$A,Indata!C:C)*Modellvärden!C$7)+Modellvärden!C$6,"")</f>
        <v>32.078385699999998</v>
      </c>
      <c r="D55" s="56">
        <f>IF(_xlfn.XLOOKUP($A55,Indata!$A:$A,Indata!D:D)&lt;&gt;0,(_xlfn.XLOOKUP($A55,Indata!$A:$A,Indata!D:D)*Modellvärden!D$7)+Modellvärden!D$6,"")</f>
        <v>33.935608800000004</v>
      </c>
      <c r="E55" s="56">
        <f>IF(_xlfn.XLOOKUP($A55,Indata!$A:$A,Indata!E:E)&lt;&gt;0,(_xlfn.XLOOKUP($A55,Indata!$A:$A,Indata!E:E)*Modellvärden!E$7)+Modellvärden!E$6,"")</f>
        <v>33.783939400000001</v>
      </c>
      <c r="F55" s="56">
        <f>IF(_xlfn.XLOOKUP($A55,Indata!$A:$A,Indata!F:F)&lt;&gt;0,(_xlfn.XLOOKUP($A55,Indata!$A:$A,Indata!F:F)*Modellvärden!F$7)+Modellvärden!F$6,"")</f>
        <v>34.154923464399573</v>
      </c>
      <c r="G55" s="56">
        <f>IF(_xlfn.XLOOKUP($A55,Indata!$A:$A,Indata!G:G)&lt;&gt;0,(_xlfn.XLOOKUP($A55,Indata!$A:$A,Indata!G:G)*Modellvärden!G$7)+Modellvärden!G$6,"")</f>
        <v>28.555231999999997</v>
      </c>
      <c r="H55" s="56">
        <f>IF(_xlfn.XLOOKUP($A55,Indata!$A:$A,Indata!H:H)&lt;&gt;0,(_xlfn.XLOOKUP($A55,Indata!$A:$A,Indata!H:H)*Modellvärden!H$7)+Modellvärden!H$6,"")</f>
        <v>28.105213059999997</v>
      </c>
      <c r="I55" s="56">
        <f>IF(_xlfn.XLOOKUP($A55,Indata!$A:$A,Indata!I:I)&lt;&gt;0,(_xlfn.XLOOKUP($A55,Indata!$A:$A,Indata!I:I)*Modellvärden!I$7)+Modellvärden!I$6,"")</f>
        <v>32.212454020000003</v>
      </c>
      <c r="J55" s="56">
        <f>IF(_xlfn.XLOOKUP($A55,Indata!$A:$A,Indata!J:J)&lt;&gt;0,(_xlfn.XLOOKUP($A55,Indata!$A:$A,Indata!J:J)*Modellvärden!J$7)+Modellvärden!J$6,"")</f>
        <v>34.294023680000002</v>
      </c>
      <c r="K55" s="56">
        <f>IF(_xlfn.XLOOKUP($A55,Indata!$A:$A,Indata!K:K)&lt;&gt;0,(_xlfn.XLOOKUP($A55,Indata!$A:$A,Indata!K:K)*Modellvärden!K$7)+Modellvärden!K$6,"")</f>
        <v>29.832088110000004</v>
      </c>
      <c r="L55" s="56">
        <f>IF(_xlfn.XLOOKUP($A55,Indata!$A:$A,Indata!L:L)&lt;&gt;0,(_xlfn.XLOOKUP($A55,Indata!$A:$A,Indata!L:L)*Modellvärden!L$7)+Modellvärden!L$6,"")</f>
        <v>28.634079200000002</v>
      </c>
      <c r="M55" t="str">
        <f>_xlfn.XLOOKUP(A55,Indata!A:A,Indata!M:M)</f>
        <v>Pendlingskommun nära större stad</v>
      </c>
      <c r="N55" s="57">
        <f>IF(K55="",(B55*Modellvärden!B$11)+(C55*Modellvärden!C$11)+(D55*Modellvärden!D$11)+(E55*Modellvärden!E$11)+(F55*Modellvärden!F$11)+(G55*Modellvärden!G$11), (B55*Modellvärden!B$4)+(C55*Modellvärden!C$4)+(D55*Modellvärden!D$4)+(E55*Modellvärden!E$4)+(F55*Modellvärden!F$4)+(G55*Modellvärden!G$4)+(H55*Modellvärden!H$4)+(I55*Modellvärden!I$4)+(J55*Modellvärden!J$4)+(K55*Modellvärden!K$4)+(L55*Modellvärden!L$4))</f>
        <v>31.883507186247648</v>
      </c>
      <c r="O55" s="57">
        <f>IF(K55="",(B55*Modellvärden!B$12)+(C55*Modellvärden!C$12)+(D55*Modellvärden!D$12)+(E55*Modellvärden!E$12)+(F55*Modellvärden!F$12)+(G55*Modellvärden!G$12),(B55*Modellvärden!B$5)+(C55*Modellvärden!C$5)+(D55*Modellvärden!D$5)+(E55*Modellvärden!E$5)+(F55*Modellvärden!F$5)+(G55*Modellvärden!G$5)+(H55*Modellvärden!H$5)+(I55*Modellvärden!I$5)+(J55*Modellvärden!J$5)
+(K55*Modellvärden!K$5)+(L55*Modellvärden!L$5))</f>
        <v>31.822674536370108</v>
      </c>
      <c r="P55" s="57">
        <f>(_xlfn.XLOOKUP(M55,Regressionsresultat!$B$53:$B$61,Modellvärden!$B$21:$B$29)*Modellvärden!$B$18)</f>
        <v>32.423676999999998</v>
      </c>
      <c r="Q55" s="57">
        <f t="shared" si="0"/>
        <v>32.043286240872582</v>
      </c>
      <c r="R55" s="57"/>
    </row>
    <row r="56" spans="1:18" ht="16" x14ac:dyDescent="0.35">
      <c r="A56" s="55" t="s">
        <v>185</v>
      </c>
      <c r="B56" s="56">
        <f>IF(_xlfn.XLOOKUP($A56,Indata!$A:$A,Indata!B:B)&lt;&gt;0,(_xlfn.XLOOKUP($A56,Indata!$A:$A,Indata!B:B)*Modellvärden!B$7)+Modellvärden!B$6,"")</f>
        <v>37.327524244000003</v>
      </c>
      <c r="C56" s="56">
        <f>IF(_xlfn.XLOOKUP($A56,Indata!$A:$A,Indata!C:C)&lt;&gt;0,(_xlfn.XLOOKUP($A56,Indata!$A:$A,Indata!C:C)*Modellvärden!C$7)+Modellvärden!C$6,"")</f>
        <v>32.036694099999998</v>
      </c>
      <c r="D56" s="56">
        <f>IF(_xlfn.XLOOKUP($A56,Indata!$A:$A,Indata!D:D)&lt;&gt;0,(_xlfn.XLOOKUP($A56,Indata!$A:$A,Indata!D:D)*Modellvärden!D$7)+Modellvärden!D$6,"")</f>
        <v>33.89258736</v>
      </c>
      <c r="E56" s="56">
        <f>IF(_xlfn.XLOOKUP($A56,Indata!$A:$A,Indata!E:E)&lt;&gt;0,(_xlfn.XLOOKUP($A56,Indata!$A:$A,Indata!E:E)*Modellvärden!E$7)+Modellvärden!E$6,"")</f>
        <v>33.722987600000003</v>
      </c>
      <c r="F56" s="56">
        <f>IF(_xlfn.XLOOKUP($A56,Indata!$A:$A,Indata!F:F)&lt;&gt;0,(_xlfn.XLOOKUP($A56,Indata!$A:$A,Indata!F:F)*Modellvärden!F$7)+Modellvärden!F$6,"")</f>
        <v>34.109343989218324</v>
      </c>
      <c r="G56" s="56">
        <f>IF(_xlfn.XLOOKUP($A56,Indata!$A:$A,Indata!G:G)&lt;&gt;0,(_xlfn.XLOOKUP($A56,Indata!$A:$A,Indata!G:G)*Modellvärden!G$7)+Modellvärden!G$6,"")</f>
        <v>37.695325999999994</v>
      </c>
      <c r="H56" s="56">
        <f>IF(_xlfn.XLOOKUP($A56,Indata!$A:$A,Indata!H:H)&lt;&gt;0,(_xlfn.XLOOKUP($A56,Indata!$A:$A,Indata!H:H)*Modellvärden!H$7)+Modellvärden!H$6,"")</f>
        <v>30.144825140000002</v>
      </c>
      <c r="I56" s="56">
        <f>IF(_xlfn.XLOOKUP($A56,Indata!$A:$A,Indata!I:I)&lt;&gt;0,(_xlfn.XLOOKUP($A56,Indata!$A:$A,Indata!I:I)*Modellvärden!I$7)+Modellvärden!I$6,"")</f>
        <v>29.006043660000003</v>
      </c>
      <c r="J56" s="56">
        <f>IF(_xlfn.XLOOKUP($A56,Indata!$A:$A,Indata!J:J)&lt;&gt;0,(_xlfn.XLOOKUP($A56,Indata!$A:$A,Indata!J:J)*Modellvärden!J$7)+Modellvärden!J$6,"")</f>
        <v>33.712416720000007</v>
      </c>
      <c r="K56" s="56">
        <f>IF(_xlfn.XLOOKUP($A56,Indata!$A:$A,Indata!K:K)&lt;&gt;0,(_xlfn.XLOOKUP($A56,Indata!$A:$A,Indata!K:K)*Modellvärden!K$7)+Modellvärden!K$6,"")</f>
        <v>29.615459970000003</v>
      </c>
      <c r="L56" s="56">
        <f>IF(_xlfn.XLOOKUP($A56,Indata!$A:$A,Indata!L:L)&lt;&gt;0,(_xlfn.XLOOKUP($A56,Indata!$A:$A,Indata!L:L)*Modellvärden!L$7)+Modellvärden!L$6,"")</f>
        <v>29.326049000000012</v>
      </c>
      <c r="M56" t="str">
        <f>_xlfn.XLOOKUP(A56,Indata!A:A,Indata!M:M)</f>
        <v>Pendlingskommun nära mindre tätort</v>
      </c>
      <c r="N56" s="57">
        <f>IF(K56="",(B56*Modellvärden!B$11)+(C56*Modellvärden!C$11)+(D56*Modellvärden!D$11)+(E56*Modellvärden!E$11)+(F56*Modellvärden!F$11)+(G56*Modellvärden!G$11), (B56*Modellvärden!B$4)+(C56*Modellvärden!C$4)+(D56*Modellvärden!D$4)+(E56*Modellvärden!E$4)+(F56*Modellvärden!F$4)+(G56*Modellvärden!G$4)+(H56*Modellvärden!H$4)+(I56*Modellvärden!I$4)+(J56*Modellvärden!J$4)+(K56*Modellvärden!K$4)+(L56*Modellvärden!L$4))</f>
        <v>32.555904155954259</v>
      </c>
      <c r="O56" s="57">
        <f>IF(K56="",(B56*Modellvärden!B$12)+(C56*Modellvärden!C$12)+(D56*Modellvärden!D$12)+(E56*Modellvärden!E$12)+(F56*Modellvärden!F$12)+(G56*Modellvärden!G$12),(B56*Modellvärden!B$5)+(C56*Modellvärden!C$5)+(D56*Modellvärden!D$5)+(E56*Modellvärden!E$5)+(F56*Modellvärden!F$5)+(G56*Modellvärden!G$5)+(H56*Modellvärden!H$5)+(I56*Modellvärden!I$5)+(J56*Modellvärden!J$5)
+(K56*Modellvärden!K$5)+(L56*Modellvärden!L$5))</f>
        <v>32.392754319741243</v>
      </c>
      <c r="P56" s="57">
        <f>(_xlfn.XLOOKUP(M56,Regressionsresultat!$B$53:$B$61,Modellvärden!$B$21:$B$29)*Modellvärden!$B$18)</f>
        <v>35.411339999999996</v>
      </c>
      <c r="Q56" s="57">
        <f t="shared" si="0"/>
        <v>33.453332825231833</v>
      </c>
      <c r="R56" s="57"/>
    </row>
    <row r="57" spans="1:18" ht="16" x14ac:dyDescent="0.35">
      <c r="A57" s="55" t="s">
        <v>325</v>
      </c>
      <c r="B57" s="56">
        <f>IF(_xlfn.XLOOKUP($A57,Indata!$A:$A,Indata!B:B)&lt;&gt;0,(_xlfn.XLOOKUP($A57,Indata!$A:$A,Indata!B:B)*Modellvärden!B$7)+Modellvärden!B$6,"")</f>
        <v>9.1316968630000019</v>
      </c>
      <c r="C57" s="56">
        <f>IF(_xlfn.XLOOKUP($A57,Indata!$A:$A,Indata!C:C)&lt;&gt;0,(_xlfn.XLOOKUP($A57,Indata!$A:$A,Indata!C:C)*Modellvärden!C$7)+Modellvärden!C$6,"")</f>
        <v>33.183306999999999</v>
      </c>
      <c r="D57" s="56">
        <f>IF(_xlfn.XLOOKUP($A57,Indata!$A:$A,Indata!D:D)&lt;&gt;0,(_xlfn.XLOOKUP($A57,Indata!$A:$A,Indata!D:D)*Modellvärden!D$7)+Modellvärden!D$6,"")</f>
        <v>33.757249080000001</v>
      </c>
      <c r="E57" s="56">
        <f>IF(_xlfn.XLOOKUP($A57,Indata!$A:$A,Indata!E:E)&lt;&gt;0,(_xlfn.XLOOKUP($A57,Indata!$A:$A,Indata!E:E)*Modellvärden!E$7)+Modellvärden!E$6,"")</f>
        <v>33.896879499999997</v>
      </c>
      <c r="F57" s="56">
        <f>IF(_xlfn.XLOOKUP($A57,Indata!$A:$A,Indata!F:F)&lt;&gt;0,(_xlfn.XLOOKUP($A57,Indata!$A:$A,Indata!F:F)*Modellvärden!F$7)+Modellvärden!F$6,"")</f>
        <v>37.563155551090702</v>
      </c>
      <c r="G57" s="56">
        <f>IF(_xlfn.XLOOKUP($A57,Indata!$A:$A,Indata!G:G)&lt;&gt;0,(_xlfn.XLOOKUP($A57,Indata!$A:$A,Indata!G:G)*Modellvärden!G$7)+Modellvärden!G$6,"")</f>
        <v>27.945892399999998</v>
      </c>
      <c r="H57" s="56">
        <f>IF(_xlfn.XLOOKUP($A57,Indata!$A:$A,Indata!H:H)&lt;&gt;0,(_xlfn.XLOOKUP($A57,Indata!$A:$A,Indata!H:H)*Modellvärden!H$7)+Modellvärden!H$6,"")</f>
        <v>41.594465679999999</v>
      </c>
      <c r="I57" s="56">
        <f>IF(_xlfn.XLOOKUP($A57,Indata!$A:$A,Indata!I:I)&lt;&gt;0,(_xlfn.XLOOKUP($A57,Indata!$A:$A,Indata!I:I)*Modellvärden!I$7)+Modellvärden!I$6,"")</f>
        <v>26.896563159999999</v>
      </c>
      <c r="J57" s="56">
        <f>IF(_xlfn.XLOOKUP($A57,Indata!$A:$A,Indata!J:J)&lt;&gt;0,(_xlfn.XLOOKUP($A57,Indata!$A:$A,Indata!J:J)*Modellvärden!J$7)+Modellvärden!J$6,"")</f>
        <v>28.319334000000001</v>
      </c>
      <c r="K57" s="56">
        <f>IF(_xlfn.XLOOKUP($A57,Indata!$A:$A,Indata!K:K)&lt;&gt;0,(_xlfn.XLOOKUP($A57,Indata!$A:$A,Indata!K:K)*Modellvärden!K$7)+Modellvärden!K$6,"")</f>
        <v>40.988437320000003</v>
      </c>
      <c r="L57" s="56">
        <f>IF(_xlfn.XLOOKUP($A57,Indata!$A:$A,Indata!L:L)&lt;&gt;0,(_xlfn.XLOOKUP($A57,Indata!$A:$A,Indata!L:L)*Modellvärden!L$7)+Modellvärden!L$6,"")</f>
        <v>27.711452799999989</v>
      </c>
      <c r="M57" t="str">
        <f>_xlfn.XLOOKUP(A57,Indata!A:A,Indata!M:M)</f>
        <v>Landsbygdskommun med besöksnäring</v>
      </c>
      <c r="N57" s="57">
        <f>IF(K57="",(B57*Modellvärden!B$11)+(C57*Modellvärden!C$11)+(D57*Modellvärden!D$11)+(E57*Modellvärden!E$11)+(F57*Modellvärden!F$11)+(G57*Modellvärden!G$11), (B57*Modellvärden!B$4)+(C57*Modellvärden!C$4)+(D57*Modellvärden!D$4)+(E57*Modellvärden!E$4)+(F57*Modellvärden!F$4)+(G57*Modellvärden!G$4)+(H57*Modellvärden!H$4)+(I57*Modellvärden!I$4)+(J57*Modellvärden!J$4)+(K57*Modellvärden!K$4)+(L57*Modellvärden!L$4))</f>
        <v>30.385262968506197</v>
      </c>
      <c r="O57" s="57">
        <f>IF(K57="",(B57*Modellvärden!B$12)+(C57*Modellvärden!C$12)+(D57*Modellvärden!D$12)+(E57*Modellvärden!E$12)+(F57*Modellvärden!F$12)+(G57*Modellvärden!G$12),(B57*Modellvärden!B$5)+(C57*Modellvärden!C$5)+(D57*Modellvärden!D$5)+(E57*Modellvärden!E$5)+(F57*Modellvärden!F$5)+(G57*Modellvärden!G$5)+(H57*Modellvärden!H$5)+(I57*Modellvärden!I$5)+(J57*Modellvärden!J$5)
+(K57*Modellvärden!K$5)+(L57*Modellvärden!L$5))</f>
        <v>30.319812250485839</v>
      </c>
      <c r="P57" s="57">
        <f>(_xlfn.XLOOKUP(M57,Regressionsresultat!$B$53:$B$61,Modellvärden!$B$21:$B$29)*Modellvärden!$B$18)</f>
        <v>33.92051</v>
      </c>
      <c r="Q57" s="57">
        <f t="shared" si="0"/>
        <v>31.541861739664011</v>
      </c>
      <c r="R57" s="57"/>
    </row>
    <row r="58" spans="1:18" ht="16" x14ac:dyDescent="0.35">
      <c r="A58" s="55" t="s">
        <v>279</v>
      </c>
      <c r="B58" s="56">
        <f>IF(_xlfn.XLOOKUP($A58,Indata!$A:$A,Indata!B:B)&lt;&gt;0,(_xlfn.XLOOKUP($A58,Indata!$A:$A,Indata!B:B)*Modellvärden!B$7)+Modellvärden!B$6,"")</f>
        <v>34.949047639</v>
      </c>
      <c r="C58" s="56">
        <f>IF(_xlfn.XLOOKUP($A58,Indata!$A:$A,Indata!C:C)&lt;&gt;0,(_xlfn.XLOOKUP($A58,Indata!$A:$A,Indata!C:C)*Modellvärden!C$7)+Modellvärden!C$6,"")</f>
        <v>41.2776748</v>
      </c>
      <c r="D58" s="56">
        <f>IF(_xlfn.XLOOKUP($A58,Indata!$A:$A,Indata!D:D)&lt;&gt;0,(_xlfn.XLOOKUP($A58,Indata!$A:$A,Indata!D:D)*Modellvärden!D$7)+Modellvärden!D$6,"")</f>
        <v>34.322801760000004</v>
      </c>
      <c r="E58" s="56">
        <f>IF(_xlfn.XLOOKUP($A58,Indata!$A:$A,Indata!E:E)&lt;&gt;0,(_xlfn.XLOOKUP($A58,Indata!$A:$A,Indata!E:E)*Modellvärden!E$7)+Modellvärden!E$6,"")</f>
        <v>36.389244699999999</v>
      </c>
      <c r="F58" s="56">
        <f>IF(_xlfn.XLOOKUP($A58,Indata!$A:$A,Indata!F:F)&lt;&gt;0,(_xlfn.XLOOKUP($A58,Indata!$A:$A,Indata!F:F)*Modellvärden!F$7)+Modellvärden!F$6,"")</f>
        <v>37.156212012503261</v>
      </c>
      <c r="G58" s="56">
        <f>IF(_xlfn.XLOOKUP($A58,Indata!$A:$A,Indata!G:G)&lt;&gt;0,(_xlfn.XLOOKUP($A58,Indata!$A:$A,Indata!G:G)*Modellvärden!G$7)+Modellvärden!G$6,"")</f>
        <v>45.075105600000001</v>
      </c>
      <c r="H58" s="56">
        <f>IF(_xlfn.XLOOKUP($A58,Indata!$A:$A,Indata!H:H)&lt;&gt;0,(_xlfn.XLOOKUP($A58,Indata!$A:$A,Indata!H:H)*Modellvärden!H$7)+Modellvärden!H$6,"")</f>
        <v>39.601208419999999</v>
      </c>
      <c r="I58" s="56">
        <f>IF(_xlfn.XLOOKUP($A58,Indata!$A:$A,Indata!I:I)&lt;&gt;0,(_xlfn.XLOOKUP($A58,Indata!$A:$A,Indata!I:I)*Modellvärden!I$7)+Modellvärden!I$6,"")</f>
        <v>32.634350120000001</v>
      </c>
      <c r="J58" s="56">
        <f>IF(_xlfn.XLOOKUP($A58,Indata!$A:$A,Indata!J:J)&lt;&gt;0,(_xlfn.XLOOKUP($A58,Indata!$A:$A,Indata!J:J)*Modellvärden!J$7)+Modellvärden!J$6,"")</f>
        <v>36.93769168</v>
      </c>
      <c r="K58" s="56">
        <f>IF(_xlfn.XLOOKUP($A58,Indata!$A:$A,Indata!K:K)&lt;&gt;0,(_xlfn.XLOOKUP($A58,Indata!$A:$A,Indata!K:K)*Modellvärden!K$7)+Modellvärden!K$6,"")</f>
        <v>40.338552900000003</v>
      </c>
      <c r="L58" s="56">
        <f>IF(_xlfn.XLOOKUP($A58,Indata!$A:$A,Indata!L:L)&lt;&gt;0,(_xlfn.XLOOKUP($A58,Indata!$A:$A,Indata!L:L)*Modellvärden!L$7)+Modellvärden!L$6,"")</f>
        <v>33.24721120000001</v>
      </c>
      <c r="M58" t="str">
        <f>_xlfn.XLOOKUP(A58,Indata!A:A,Indata!M:M)</f>
        <v>Större stad</v>
      </c>
      <c r="N58" s="57">
        <f>IF(K58="",(B58*Modellvärden!B$11)+(C58*Modellvärden!C$11)+(D58*Modellvärden!D$11)+(E58*Modellvärden!E$11)+(F58*Modellvärden!F$11)+(G58*Modellvärden!G$11), (B58*Modellvärden!B$4)+(C58*Modellvärden!C$4)+(D58*Modellvärden!D$4)+(E58*Modellvärden!E$4)+(F58*Modellvärden!F$4)+(G58*Modellvärden!G$4)+(H58*Modellvärden!H$4)+(I58*Modellvärden!I$4)+(J58*Modellvärden!J$4)+(K58*Modellvärden!K$4)+(L58*Modellvärden!L$4))</f>
        <v>37.291312314589945</v>
      </c>
      <c r="O58" s="57">
        <f>IF(K58="",(B58*Modellvärden!B$12)+(C58*Modellvärden!C$12)+(D58*Modellvärden!D$12)+(E58*Modellvärden!E$12)+(F58*Modellvärden!F$12)+(G58*Modellvärden!G$12),(B58*Modellvärden!B$5)+(C58*Modellvärden!C$5)+(D58*Modellvärden!D$5)+(E58*Modellvärden!E$5)+(F58*Modellvärden!F$5)+(G58*Modellvärden!G$5)+(H58*Modellvärden!H$5)+(I58*Modellvärden!I$5)+(J58*Modellvärden!J$5)
+(K58*Modellvärden!K$5)+(L58*Modellvärden!L$5))</f>
        <v>37.194751630537887</v>
      </c>
      <c r="P58" s="57">
        <f>(_xlfn.XLOOKUP(M58,Regressionsresultat!$B$53:$B$61,Modellvärden!$B$21:$B$29)*Modellvärden!$B$18)</f>
        <v>46.017619999999994</v>
      </c>
      <c r="Q58" s="57">
        <f t="shared" si="0"/>
        <v>40.167894648375942</v>
      </c>
      <c r="R58" s="57"/>
    </row>
    <row r="59" spans="1:18" ht="16" x14ac:dyDescent="0.35">
      <c r="A59" s="55" t="s">
        <v>197</v>
      </c>
      <c r="B59" s="56">
        <f>IF(_xlfn.XLOOKUP($A59,Indata!$A:$A,Indata!B:B)&lt;&gt;0,(_xlfn.XLOOKUP($A59,Indata!$A:$A,Indata!B:B)*Modellvärden!B$7)+Modellvärden!B$6,"")</f>
        <v>37.085816224000006</v>
      </c>
      <c r="C59" s="56">
        <f>IF(_xlfn.XLOOKUP($A59,Indata!$A:$A,Indata!C:C)&lt;&gt;0,(_xlfn.XLOOKUP($A59,Indata!$A:$A,Indata!C:C)*Modellvärden!C$7)+Modellvärden!C$6,"")</f>
        <v>88.329462399999997</v>
      </c>
      <c r="D59" s="56">
        <f>IF(_xlfn.XLOOKUP($A59,Indata!$A:$A,Indata!D:D)&lt;&gt;0,(_xlfn.XLOOKUP($A59,Indata!$A:$A,Indata!D:D)*Modellvärden!D$7)+Modellvärden!D$6,"")</f>
        <v>45.848066279999998</v>
      </c>
      <c r="E59" s="56">
        <f>IF(_xlfn.XLOOKUP($A59,Indata!$A:$A,Indata!E:E)&lt;&gt;0,(_xlfn.XLOOKUP($A59,Indata!$A:$A,Indata!E:E)*Modellvärden!E$7)+Modellvärden!E$6,"")</f>
        <v>66.537592799999999</v>
      </c>
      <c r="F59" s="56">
        <f>IF(_xlfn.XLOOKUP($A59,Indata!$A:$A,Indata!F:F)&lt;&gt;0,(_xlfn.XLOOKUP($A59,Indata!$A:$A,Indata!F:F)*Modellvärden!F$7)+Modellvärden!F$6,"")</f>
        <v>39.484571387471703</v>
      </c>
      <c r="G59" s="56">
        <f>IF(_xlfn.XLOOKUP($A59,Indata!$A:$A,Indata!G:G)&lt;&gt;0,(_xlfn.XLOOKUP($A59,Indata!$A:$A,Indata!G:G)*Modellvärden!G$7)+Modellvärden!G$6,"")</f>
        <v>44.668879199999999</v>
      </c>
      <c r="H59" s="56">
        <f>IF(_xlfn.XLOOKUP($A59,Indata!$A:$A,Indata!H:H)&lt;&gt;0,(_xlfn.XLOOKUP($A59,Indata!$A:$A,Indata!H:H)*Modellvärden!H$7)+Modellvärden!H$6,"")</f>
        <v>38.674112019999995</v>
      </c>
      <c r="I59" s="56">
        <f>IF(_xlfn.XLOOKUP($A59,Indata!$A:$A,Indata!I:I)&lt;&gt;0,(_xlfn.XLOOKUP($A59,Indata!$A:$A,Indata!I:I)*Modellvärden!I$7)+Modellvärden!I$6,"")</f>
        <v>47.7382305</v>
      </c>
      <c r="J59" s="56">
        <f>IF(_xlfn.XLOOKUP($A59,Indata!$A:$A,Indata!J:J)&lt;&gt;0,(_xlfn.XLOOKUP($A59,Indata!$A:$A,Indata!J:J)*Modellvärden!J$7)+Modellvärden!J$6,"")</f>
        <v>40.797446960000002</v>
      </c>
      <c r="K59" s="56">
        <f>IF(_xlfn.XLOOKUP($A59,Indata!$A:$A,Indata!K:K)&lt;&gt;0,(_xlfn.XLOOKUP($A59,Indata!$A:$A,Indata!K:K)*Modellvärden!K$7)+Modellvärden!K$6,"")</f>
        <v>37.991748049999998</v>
      </c>
      <c r="L59" s="56">
        <f>IF(_xlfn.XLOOKUP($A59,Indata!$A:$A,Indata!L:L)&lt;&gt;0,(_xlfn.XLOOKUP($A59,Indata!$A:$A,Indata!L:L)*Modellvärden!L$7)+Modellvärden!L$6,"")</f>
        <v>39.013626200000004</v>
      </c>
      <c r="M59" t="str">
        <f>_xlfn.XLOOKUP(A59,Indata!A:A,Indata!M:M)</f>
        <v>Storstäder</v>
      </c>
      <c r="N59" s="57">
        <f>IF(K59="",(B59*Modellvärden!B$11)+(C59*Modellvärden!C$11)+(D59*Modellvärden!D$11)+(E59*Modellvärden!E$11)+(F59*Modellvärden!F$11)+(G59*Modellvärden!G$11), (B59*Modellvärden!B$4)+(C59*Modellvärden!C$4)+(D59*Modellvärden!D$4)+(E59*Modellvärden!E$4)+(F59*Modellvärden!F$4)+(G59*Modellvärden!G$4)+(H59*Modellvärden!H$4)+(I59*Modellvärden!I$4)+(J59*Modellvärden!J$4)+(K59*Modellvärden!K$4)+(L59*Modellvärden!L$4))</f>
        <v>50.166295784776047</v>
      </c>
      <c r="O59" s="57">
        <f>IF(K59="",(B59*Modellvärden!B$12)+(C59*Modellvärden!C$12)+(D59*Modellvärden!D$12)+(E59*Modellvärden!E$12)+(F59*Modellvärden!F$12)+(G59*Modellvärden!G$12),(B59*Modellvärden!B$5)+(C59*Modellvärden!C$5)+(D59*Modellvärden!D$5)+(E59*Modellvärden!E$5)+(F59*Modellvärden!F$5)+(G59*Modellvärden!G$5)+(H59*Modellvärden!H$5)+(I59*Modellvärden!I$5)+(J59*Modellvärden!J$5)
+(K59*Modellvärden!K$5)+(L59*Modellvärden!L$5))</f>
        <v>53.380106719351019</v>
      </c>
      <c r="P59" s="57">
        <f>(_xlfn.XLOOKUP(M59,Regressionsresultat!$B$53:$B$61,Modellvärden!$B$21:$B$29)*Modellvärden!$B$18)</f>
        <v>107.94183</v>
      </c>
      <c r="Q59" s="57">
        <f t="shared" si="0"/>
        <v>70.49607750137568</v>
      </c>
      <c r="R59" s="57"/>
    </row>
    <row r="60" spans="1:18" ht="16" x14ac:dyDescent="0.35">
      <c r="A60" s="55" t="s">
        <v>194</v>
      </c>
      <c r="B60" s="56">
        <f>IF(_xlfn.XLOOKUP($A60,Indata!$A:$A,Indata!B:B)&lt;&gt;0,(_xlfn.XLOOKUP($A60,Indata!$A:$A,Indata!B:B)*Modellvärden!B$7)+Modellvärden!B$6,"")</f>
        <v>37.164765619000001</v>
      </c>
      <c r="C60" s="56">
        <f>IF(_xlfn.XLOOKUP($A60,Indata!$A:$A,Indata!C:C)&lt;&gt;0,(_xlfn.XLOOKUP($A60,Indata!$A:$A,Indata!C:C)*Modellvärden!C$7)+Modellvärden!C$6,"")</f>
        <v>32.797190200000003</v>
      </c>
      <c r="D60" s="56">
        <f>IF(_xlfn.XLOOKUP($A60,Indata!$A:$A,Indata!D:D)&lt;&gt;0,(_xlfn.XLOOKUP($A60,Indata!$A:$A,Indata!D:D)*Modellvärden!D$7)+Modellvärden!D$6,"")</f>
        <v>34.040473560000002</v>
      </c>
      <c r="E60" s="56">
        <f>IF(_xlfn.XLOOKUP($A60,Indata!$A:$A,Indata!E:E)&lt;&gt;0,(_xlfn.XLOOKUP($A60,Indata!$A:$A,Indata!E:E)*Modellvärden!E$7)+Modellvärden!E$6,"")</f>
        <v>34.355042400000002</v>
      </c>
      <c r="F60" s="56">
        <f>IF(_xlfn.XLOOKUP($A60,Indata!$A:$A,Indata!F:F)&lt;&gt;0,(_xlfn.XLOOKUP($A60,Indata!$A:$A,Indata!F:F)*Modellvärden!F$7)+Modellvärden!F$6,"")</f>
        <v>36.948678338983051</v>
      </c>
      <c r="G60" s="56">
        <f>IF(_xlfn.XLOOKUP($A60,Indata!$A:$A,Indata!G:G)&lt;&gt;0,(_xlfn.XLOOKUP($A60,Indata!$A:$A,Indata!G:G)*Modellvärden!G$7)+Modellvärden!G$6,"")</f>
        <v>39.5910492</v>
      </c>
      <c r="H60" s="56">
        <f>IF(_xlfn.XLOOKUP($A60,Indata!$A:$A,Indata!H:H)&lt;&gt;0,(_xlfn.XLOOKUP($A60,Indata!$A:$A,Indata!H:H)*Modellvärden!H$7)+Modellvärden!H$6,"")</f>
        <v>30.886502259999993</v>
      </c>
      <c r="I60" s="56">
        <f>IF(_xlfn.XLOOKUP($A60,Indata!$A:$A,Indata!I:I)&lt;&gt;0,(_xlfn.XLOOKUP($A60,Indata!$A:$A,Indata!I:I)*Modellvärden!I$7)+Modellvärden!I$6,"")</f>
        <v>27.487217700000002</v>
      </c>
      <c r="J60" s="56">
        <f>IF(_xlfn.XLOOKUP($A60,Indata!$A:$A,Indata!J:J)&lt;&gt;0,(_xlfn.XLOOKUP($A60,Indata!$A:$A,Indata!J:J)*Modellvärden!J$7)+Modellvärden!J$6,"")</f>
        <v>32.126215920000007</v>
      </c>
      <c r="K60" s="56">
        <f>IF(_xlfn.XLOOKUP($A60,Indata!$A:$A,Indata!K:K)&lt;&gt;0,(_xlfn.XLOOKUP($A60,Indata!$A:$A,Indata!K:K)*Modellvärden!K$7)+Modellvärden!K$6,"")</f>
        <v>30.843019430000002</v>
      </c>
      <c r="L60" s="56">
        <f>IF(_xlfn.XLOOKUP($A60,Indata!$A:$A,Indata!L:L)&lt;&gt;0,(_xlfn.XLOOKUP($A60,Indata!$A:$A,Indata!L:L)*Modellvärden!L$7)+Modellvärden!L$6,"")</f>
        <v>32.785898000000003</v>
      </c>
      <c r="M60" t="str">
        <f>_xlfn.XLOOKUP(A60,Indata!A:A,Indata!M:M)</f>
        <v>Pendlingskommun nära mindre tätort</v>
      </c>
      <c r="N60" s="57">
        <f>IF(K60="",(B60*Modellvärden!B$11)+(C60*Modellvärden!C$11)+(D60*Modellvärden!D$11)+(E60*Modellvärden!E$11)+(F60*Modellvärden!F$11)+(G60*Modellvärden!G$11), (B60*Modellvärden!B$4)+(C60*Modellvärden!C$4)+(D60*Modellvärden!D$4)+(E60*Modellvärden!E$4)+(F60*Modellvärden!F$4)+(G60*Modellvärden!G$4)+(H60*Modellvärden!H$4)+(I60*Modellvärden!I$4)+(J60*Modellvärden!J$4)+(K60*Modellvärden!K$4)+(L60*Modellvärden!L$4))</f>
        <v>33.223930592325289</v>
      </c>
      <c r="O60" s="57">
        <f>IF(K60="",(B60*Modellvärden!B$12)+(C60*Modellvärden!C$12)+(D60*Modellvärden!D$12)+(E60*Modellvärden!E$12)+(F60*Modellvärden!F$12)+(G60*Modellvärden!G$12),(B60*Modellvärden!B$5)+(C60*Modellvärden!C$5)+(D60*Modellvärden!D$5)+(E60*Modellvärden!E$5)+(F60*Modellvärden!F$5)+(G60*Modellvärden!G$5)+(H60*Modellvärden!H$5)+(I60*Modellvärden!I$5)+(J60*Modellvärden!J$5)
+(K60*Modellvärden!K$5)+(L60*Modellvärden!L$5))</f>
        <v>33.076503161619407</v>
      </c>
      <c r="P60" s="57">
        <f>(_xlfn.XLOOKUP(M60,Regressionsresultat!$B$53:$B$61,Modellvärden!$B$21:$B$29)*Modellvärden!$B$18)</f>
        <v>35.411339999999996</v>
      </c>
      <c r="Q60" s="57">
        <f t="shared" si="0"/>
        <v>33.90392458464823</v>
      </c>
      <c r="R60" s="57"/>
    </row>
    <row r="61" spans="1:18" ht="16" x14ac:dyDescent="0.35">
      <c r="A61" s="55" t="s">
        <v>83</v>
      </c>
      <c r="B61" s="56">
        <f>IF(_xlfn.XLOOKUP($A61,Indata!$A:$A,Indata!B:B)&lt;&gt;0,(_xlfn.XLOOKUP($A61,Indata!$A:$A,Indata!B:B)*Modellvärden!B$7)+Modellvärden!B$6,"")</f>
        <v>37.304857240000004</v>
      </c>
      <c r="C61" s="56">
        <f>IF(_xlfn.XLOOKUP($A61,Indata!$A:$A,Indata!C:C)&lt;&gt;0,(_xlfn.XLOOKUP($A61,Indata!$A:$A,Indata!C:C)*Modellvärden!C$7)+Modellvärden!C$6,"")</f>
        <v>32.802542500000001</v>
      </c>
      <c r="D61" s="56">
        <f>IF(_xlfn.XLOOKUP($A61,Indata!$A:$A,Indata!D:D)&lt;&gt;0,(_xlfn.XLOOKUP($A61,Indata!$A:$A,Indata!D:D)*Modellvärden!D$7)+Modellvärden!D$6,"")</f>
        <v>34.109487120000004</v>
      </c>
      <c r="E61" s="56">
        <f>IF(_xlfn.XLOOKUP($A61,Indata!$A:$A,Indata!E:E)&lt;&gt;0,(_xlfn.XLOOKUP($A61,Indata!$A:$A,Indata!E:E)*Modellvärden!E$7)+Modellvärden!E$6,"")</f>
        <v>34.047722399999998</v>
      </c>
      <c r="F61" s="56">
        <f>IF(_xlfn.XLOOKUP($A61,Indata!$A:$A,Indata!F:F)&lt;&gt;0,(_xlfn.XLOOKUP($A61,Indata!$A:$A,Indata!F:F)*Modellvärden!F$7)+Modellvärden!F$6,"")</f>
        <v>33.998196305606335</v>
      </c>
      <c r="G61" s="56">
        <f>IF(_xlfn.XLOOKUP($A61,Indata!$A:$A,Indata!G:G)&lt;&gt;0,(_xlfn.XLOOKUP($A61,Indata!$A:$A,Indata!G:G)*Modellvärden!G$7)+Modellvärden!G$6,"")</f>
        <v>42.231520799999998</v>
      </c>
      <c r="H61" s="56" t="str">
        <f>IF(_xlfn.XLOOKUP($A61,Indata!$A:$A,Indata!H:H)&lt;&gt;0,(_xlfn.XLOOKUP($A61,Indata!$A:$A,Indata!H:H)*Modellvärden!H$7)+Modellvärden!H$6,"")</f>
        <v/>
      </c>
      <c r="I61" s="56" t="str">
        <f>IF(_xlfn.XLOOKUP($A61,Indata!$A:$A,Indata!I:I)&lt;&gt;0,(_xlfn.XLOOKUP($A61,Indata!$A:$A,Indata!I:I)*Modellvärden!I$7)+Modellvärden!I$6,"")</f>
        <v/>
      </c>
      <c r="J61" s="56" t="str">
        <f>IF(_xlfn.XLOOKUP($A61,Indata!$A:$A,Indata!J:J)&lt;&gt;0,(_xlfn.XLOOKUP($A61,Indata!$A:$A,Indata!J:J)*Modellvärden!J$7)+Modellvärden!J$6,"")</f>
        <v/>
      </c>
      <c r="K61" s="56" t="str">
        <f>IF(_xlfn.XLOOKUP($A61,Indata!$A:$A,Indata!K:K)&lt;&gt;0,(_xlfn.XLOOKUP($A61,Indata!$A:$A,Indata!K:K)*Modellvärden!K$7)+Modellvärden!K$6,"")</f>
        <v/>
      </c>
      <c r="L61" s="56" t="str">
        <f>IF(_xlfn.XLOOKUP($A61,Indata!$A:$A,Indata!L:L)&lt;&gt;0,(_xlfn.XLOOKUP($A61,Indata!$A:$A,Indata!L:L)*Modellvärden!L$7)+Modellvärden!L$6,"")</f>
        <v/>
      </c>
      <c r="M61" t="str">
        <f>_xlfn.XLOOKUP(A61,Indata!A:A,Indata!M:M)</f>
        <v>Pendlingskommun nära större stad</v>
      </c>
      <c r="N61" s="57">
        <f>IF(K61="",(B61*Modellvärden!B$11)+(C61*Modellvärden!C$11)+(D61*Modellvärden!D$11)+(E61*Modellvärden!E$11)+(F61*Modellvärden!F$11)+(G61*Modellvärden!G$11), (B61*Modellvärden!B$4)+(C61*Modellvärden!C$4)+(D61*Modellvärden!D$4)+(E61*Modellvärden!E$4)+(F61*Modellvärden!F$4)+(G61*Modellvärden!G$4)+(H61*Modellvärden!H$4)+(I61*Modellvärden!I$4)+(J61*Modellvärden!J$4)+(K61*Modellvärden!K$4)+(L61*Modellvärden!L$4))</f>
        <v>35.774972002582103</v>
      </c>
      <c r="O61" s="57">
        <f>IF(K61="",(B61*Modellvärden!B$12)+(C61*Modellvärden!C$12)+(D61*Modellvärden!D$12)+(E61*Modellvärden!E$12)+(F61*Modellvärden!F$12)+(G61*Modellvärden!G$12),(B61*Modellvärden!B$5)+(C61*Modellvärden!C$5)+(D61*Modellvärden!D$5)+(E61*Modellvärden!E$5)+(F61*Modellvärden!F$5)+(G61*Modellvärden!G$5)+(H61*Modellvärden!H$5)+(I61*Modellvärden!I$5)+(J61*Modellvärden!J$5)
+(K61*Modellvärden!K$5)+(L61*Modellvärden!L$5))</f>
        <v>35.374186898540593</v>
      </c>
      <c r="P61" s="57">
        <f>(_xlfn.XLOOKUP(M61,Regressionsresultat!$B$53:$B$61,Modellvärden!$B$21:$B$29)*Modellvärden!$B$18)</f>
        <v>32.423676999999998</v>
      </c>
      <c r="Q61" s="57">
        <f t="shared" si="0"/>
        <v>34.52427863370756</v>
      </c>
      <c r="R61" s="57"/>
    </row>
    <row r="62" spans="1:18" ht="16" x14ac:dyDescent="0.35">
      <c r="A62" s="55" t="s">
        <v>230</v>
      </c>
      <c r="B62" s="56">
        <f>IF(_xlfn.XLOOKUP($A62,Indata!$A:$A,Indata!B:B)&lt;&gt;0,(_xlfn.XLOOKUP($A62,Indata!$A:$A,Indata!B:B)*Modellvärden!B$7)+Modellvärden!B$6,"")</f>
        <v>34.561397857000003</v>
      </c>
      <c r="C62" s="56">
        <f>IF(_xlfn.XLOOKUP($A62,Indata!$A:$A,Indata!C:C)&lt;&gt;0,(_xlfn.XLOOKUP($A62,Indata!$A:$A,Indata!C:C)*Modellvärden!C$7)+Modellvärden!C$6,"")</f>
        <v>32.639250400000002</v>
      </c>
      <c r="D62" s="56">
        <f>IF(_xlfn.XLOOKUP($A62,Indata!$A:$A,Indata!D:D)&lt;&gt;0,(_xlfn.XLOOKUP($A62,Indata!$A:$A,Indata!D:D)*Modellvärden!D$7)+Modellvärden!D$6,"")</f>
        <v>33.803855640000002</v>
      </c>
      <c r="E62" s="56">
        <f>IF(_xlfn.XLOOKUP($A62,Indata!$A:$A,Indata!E:E)&lt;&gt;0,(_xlfn.XLOOKUP($A62,Indata!$A:$A,Indata!E:E)*Modellvärden!E$7)+Modellvärden!E$6,"")</f>
        <v>33.755512299999999</v>
      </c>
      <c r="F62" s="56">
        <f>IF(_xlfn.XLOOKUP($A62,Indata!$A:$A,Indata!F:F)&lt;&gt;0,(_xlfn.XLOOKUP($A62,Indata!$A:$A,Indata!F:F)*Modellvärden!F$7)+Modellvärden!F$6,"")</f>
        <v>35.365980561739576</v>
      </c>
      <c r="G62" s="56">
        <f>IF(_xlfn.XLOOKUP($A62,Indata!$A:$A,Indata!G:G)&lt;&gt;0,(_xlfn.XLOOKUP($A62,Indata!$A:$A,Indata!G:G)*Modellvärden!G$7)+Modellvärden!G$6,"")</f>
        <v>28.487527599999996</v>
      </c>
      <c r="H62" s="56" t="str">
        <f>IF(_xlfn.XLOOKUP($A62,Indata!$A:$A,Indata!H:H)&lt;&gt;0,(_xlfn.XLOOKUP($A62,Indata!$A:$A,Indata!H:H)*Modellvärden!H$7)+Modellvärden!H$6,"")</f>
        <v/>
      </c>
      <c r="I62" s="56" t="str">
        <f>IF(_xlfn.XLOOKUP($A62,Indata!$A:$A,Indata!I:I)&lt;&gt;0,(_xlfn.XLOOKUP($A62,Indata!$A:$A,Indata!I:I)*Modellvärden!I$7)+Modellvärden!I$6,"")</f>
        <v/>
      </c>
      <c r="J62" s="56" t="str">
        <f>IF(_xlfn.XLOOKUP($A62,Indata!$A:$A,Indata!J:J)&lt;&gt;0,(_xlfn.XLOOKUP($A62,Indata!$A:$A,Indata!J:J)*Modellvärden!J$7)+Modellvärden!J$6,"")</f>
        <v/>
      </c>
      <c r="K62" s="56" t="str">
        <f>IF(_xlfn.XLOOKUP($A62,Indata!$A:$A,Indata!K:K)&lt;&gt;0,(_xlfn.XLOOKUP($A62,Indata!$A:$A,Indata!K:K)*Modellvärden!K$7)+Modellvärden!K$6,"")</f>
        <v/>
      </c>
      <c r="L62" s="56" t="str">
        <f>IF(_xlfn.XLOOKUP($A62,Indata!$A:$A,Indata!L:L)&lt;&gt;0,(_xlfn.XLOOKUP($A62,Indata!$A:$A,Indata!L:L)*Modellvärden!L$7)+Modellvärden!L$6,"")</f>
        <v/>
      </c>
      <c r="M62" t="str">
        <f>_xlfn.XLOOKUP(A62,Indata!A:A,Indata!M:M)</f>
        <v>Landsbygdskommun</v>
      </c>
      <c r="N62" s="57">
        <f>IF(K62="",(B62*Modellvärden!B$11)+(C62*Modellvärden!C$11)+(D62*Modellvärden!D$11)+(E62*Modellvärden!E$11)+(F62*Modellvärden!F$11)+(G62*Modellvärden!G$11), (B62*Modellvärden!B$4)+(C62*Modellvärden!C$4)+(D62*Modellvärden!D$4)+(E62*Modellvärden!E$4)+(F62*Modellvärden!F$4)+(G62*Modellvärden!G$4)+(H62*Modellvärden!H$4)+(I62*Modellvärden!I$4)+(J62*Modellvärden!J$4)+(K62*Modellvärden!K$4)+(L62*Modellvärden!L$4))</f>
        <v>32.727163839054676</v>
      </c>
      <c r="O62" s="57">
        <f>IF(K62="",(B62*Modellvärden!B$12)+(C62*Modellvärden!C$12)+(D62*Modellvärden!D$12)+(E62*Modellvärden!E$12)+(F62*Modellvärden!F$12)+(G62*Modellvärden!G$12),(B62*Modellvärden!B$5)+(C62*Modellvärden!C$5)+(D62*Modellvärden!D$5)+(E62*Modellvärden!E$5)+(F62*Modellvärden!F$5)+(G62*Modellvärden!G$5)+(H62*Modellvärden!H$5)+(I62*Modellvärden!I$5)+(J62*Modellvärden!J$5)
+(K62*Modellvärden!K$5)+(L62*Modellvärden!L$5))</f>
        <v>32.638198476821543</v>
      </c>
      <c r="P62" s="57">
        <f>(_xlfn.XLOOKUP(M62,Regressionsresultat!$B$53:$B$61,Modellvärden!$B$21:$B$29)*Modellvärden!$B$18)</f>
        <v>25.386849999999999</v>
      </c>
      <c r="Q62" s="57">
        <f t="shared" si="0"/>
        <v>30.250737438625404</v>
      </c>
      <c r="R62" s="57"/>
    </row>
    <row r="63" spans="1:18" ht="16" x14ac:dyDescent="0.35">
      <c r="A63" s="55" t="s">
        <v>236</v>
      </c>
      <c r="B63" s="56">
        <f>IF(_xlfn.XLOOKUP($A63,Indata!$A:$A,Indata!B:B)&lt;&gt;0,(_xlfn.XLOOKUP($A63,Indata!$A:$A,Indata!B:B)*Modellvärden!B$7)+Modellvärden!B$6,"")</f>
        <v>36.739410853000003</v>
      </c>
      <c r="C63" s="56">
        <f>IF(_xlfn.XLOOKUP($A63,Indata!$A:$A,Indata!C:C)&lt;&gt;0,(_xlfn.XLOOKUP($A63,Indata!$A:$A,Indata!C:C)*Modellvärden!C$7)+Modellvärden!C$6,"")</f>
        <v>33.080204799999997</v>
      </c>
      <c r="D63" s="56">
        <f>IF(_xlfn.XLOOKUP($A63,Indata!$A:$A,Indata!D:D)&lt;&gt;0,(_xlfn.XLOOKUP($A63,Indata!$A:$A,Indata!D:D)*Modellvärden!D$7)+Modellvärden!D$6,"")</f>
        <v>33.975941400000004</v>
      </c>
      <c r="E63" s="56">
        <f>IF(_xlfn.XLOOKUP($A63,Indata!$A:$A,Indata!E:E)&lt;&gt;0,(_xlfn.XLOOKUP($A63,Indata!$A:$A,Indata!E:E)*Modellvärden!E$7)+Modellvärden!E$6,"")</f>
        <v>34.711277500000001</v>
      </c>
      <c r="F63" s="56">
        <f>IF(_xlfn.XLOOKUP($A63,Indata!$A:$A,Indata!F:F)&lt;&gt;0,(_xlfn.XLOOKUP($A63,Indata!$A:$A,Indata!F:F)*Modellvärden!F$7)+Modellvärden!F$6,"")</f>
        <v>36.874890890116632</v>
      </c>
      <c r="G63" s="56">
        <f>IF(_xlfn.XLOOKUP($A63,Indata!$A:$A,Indata!G:G)&lt;&gt;0,(_xlfn.XLOOKUP($A63,Indata!$A:$A,Indata!G:G)*Modellvärden!G$7)+Modellvärden!G$6,"")</f>
        <v>35.596489599999998</v>
      </c>
      <c r="H63" s="56">
        <f>IF(_xlfn.XLOOKUP($A63,Indata!$A:$A,Indata!H:H)&lt;&gt;0,(_xlfn.XLOOKUP($A63,Indata!$A:$A,Indata!H:H)*Modellvärden!H$7)+Modellvärden!H$6,"")</f>
        <v>34.687597499999995</v>
      </c>
      <c r="I63" s="56">
        <f>IF(_xlfn.XLOOKUP($A63,Indata!$A:$A,Indata!I:I)&lt;&gt;0,(_xlfn.XLOOKUP($A63,Indata!$A:$A,Indata!I:I)*Modellvärden!I$7)+Modellvärden!I$6,"")</f>
        <v>30.440490400000002</v>
      </c>
      <c r="J63" s="56">
        <f>IF(_xlfn.XLOOKUP($A63,Indata!$A:$A,Indata!J:J)&lt;&gt;0,(_xlfn.XLOOKUP($A63,Indata!$A:$A,Indata!J:J)*Modellvärden!J$7)+Modellvärden!J$6,"")</f>
        <v>31.28024216</v>
      </c>
      <c r="K63" s="56">
        <f>IF(_xlfn.XLOOKUP($A63,Indata!$A:$A,Indata!K:K)&lt;&gt;0,(_xlfn.XLOOKUP($A63,Indata!$A:$A,Indata!K:K)*Modellvärden!K$7)+Modellvärden!K$6,"")</f>
        <v>32.46773048</v>
      </c>
      <c r="L63" s="56">
        <f>IF(_xlfn.XLOOKUP($A63,Indata!$A:$A,Indata!L:L)&lt;&gt;0,(_xlfn.XLOOKUP($A63,Indata!$A:$A,Indata!L:L)*Modellvärden!L$7)+Modellvärden!L$6,"")</f>
        <v>36.476403599999998</v>
      </c>
      <c r="M63" t="str">
        <f>_xlfn.XLOOKUP(A63,Indata!A:A,Indata!M:M)</f>
        <v>Pendlingskommun nära större stad</v>
      </c>
      <c r="N63" s="57">
        <f>IF(K63="",(B63*Modellvärden!B$11)+(C63*Modellvärden!C$11)+(D63*Modellvärden!D$11)+(E63*Modellvärden!E$11)+(F63*Modellvärden!F$11)+(G63*Modellvärden!G$11), (B63*Modellvärden!B$4)+(C63*Modellvärden!C$4)+(D63*Modellvärden!D$4)+(E63*Modellvärden!E$4)+(F63*Modellvärden!F$4)+(G63*Modellvärden!G$4)+(H63*Modellvärden!H$4)+(I63*Modellvärden!I$4)+(J63*Modellvärden!J$4)+(K63*Modellvärden!K$4)+(L63*Modellvärden!L$4))</f>
        <v>34.005847588368788</v>
      </c>
      <c r="O63" s="57">
        <f>IF(K63="",(B63*Modellvärden!B$12)+(C63*Modellvärden!C$12)+(D63*Modellvärden!D$12)+(E63*Modellvärden!E$12)+(F63*Modellvärden!F$12)+(G63*Modellvärden!G$12),(B63*Modellvärden!B$5)+(C63*Modellvärden!C$5)+(D63*Modellvärden!D$5)+(E63*Modellvärden!E$5)+(F63*Modellvärden!F$5)+(G63*Modellvärden!G$5)+(H63*Modellvärden!H$5)+(I63*Modellvärden!I$5)+(J63*Modellvärden!J$5)
+(K63*Modellvärden!K$5)+(L63*Modellvärden!L$5))</f>
        <v>33.925528809797136</v>
      </c>
      <c r="P63" s="57">
        <f>(_xlfn.XLOOKUP(M63,Regressionsresultat!$B$53:$B$61,Modellvärden!$B$21:$B$29)*Modellvärden!$B$18)</f>
        <v>32.423676999999998</v>
      </c>
      <c r="Q63" s="57">
        <f t="shared" si="0"/>
        <v>33.451684466055305</v>
      </c>
      <c r="R63" s="57"/>
    </row>
    <row r="64" spans="1:18" ht="16" x14ac:dyDescent="0.35">
      <c r="A64" s="55" t="s">
        <v>250</v>
      </c>
      <c r="B64" s="56">
        <f>IF(_xlfn.XLOOKUP($A64,Indata!$A:$A,Indata!B:B)&lt;&gt;0,(_xlfn.XLOOKUP($A64,Indata!$A:$A,Indata!B:B)*Modellvärden!B$7)+Modellvärden!B$6,"")</f>
        <v>37.596117238000005</v>
      </c>
      <c r="C64" s="56">
        <f>IF(_xlfn.XLOOKUP($A64,Indata!$A:$A,Indata!C:C)&lt;&gt;0,(_xlfn.XLOOKUP($A64,Indata!$A:$A,Indata!C:C)*Modellvärden!C$7)+Modellvärden!C$6,"")</f>
        <v>33.1198306</v>
      </c>
      <c r="D64" s="56">
        <f>IF(_xlfn.XLOOKUP($A64,Indata!$A:$A,Indata!D:D)&lt;&gt;0,(_xlfn.XLOOKUP($A64,Indata!$A:$A,Indata!D:D)*Modellvärden!D$7)+Modellvärden!D$6,"")</f>
        <v>34.62753696</v>
      </c>
      <c r="E64" s="56">
        <f>IF(_xlfn.XLOOKUP($A64,Indata!$A:$A,Indata!E:E)&lt;&gt;0,(_xlfn.XLOOKUP($A64,Indata!$A:$A,Indata!E:E)*Modellvärden!E$7)+Modellvärden!E$6,"")</f>
        <v>34.127625600000002</v>
      </c>
      <c r="F64" s="56">
        <f>IF(_xlfn.XLOOKUP($A64,Indata!$A:$A,Indata!F:F)&lt;&gt;0,(_xlfn.XLOOKUP($A64,Indata!$A:$A,Indata!F:F)*Modellvärden!F$7)+Modellvärden!F$6,"")</f>
        <v>34.164545997845728</v>
      </c>
      <c r="G64" s="56">
        <f>IF(_xlfn.XLOOKUP($A64,Indata!$A:$A,Indata!G:G)&lt;&gt;0,(_xlfn.XLOOKUP($A64,Indata!$A:$A,Indata!G:G)*Modellvärden!G$7)+Modellvärden!G$6,"")</f>
        <v>38.236961199999996</v>
      </c>
      <c r="H64" s="56">
        <f>IF(_xlfn.XLOOKUP($A64,Indata!$A:$A,Indata!H:H)&lt;&gt;0,(_xlfn.XLOOKUP($A64,Indata!$A:$A,Indata!H:H)*Modellvärden!H$7)+Modellvärden!H$6,"")</f>
        <v>35.243855339999996</v>
      </c>
      <c r="I64" s="56">
        <f>IF(_xlfn.XLOOKUP($A64,Indata!$A:$A,Indata!I:I)&lt;&gt;0,(_xlfn.XLOOKUP($A64,Indata!$A:$A,Indata!I:I)*Modellvärden!I$7)+Modellvärden!I$6,"")</f>
        <v>36.515794240000005</v>
      </c>
      <c r="J64" s="56">
        <f>IF(_xlfn.XLOOKUP($A64,Indata!$A:$A,Indata!J:J)&lt;&gt;0,(_xlfn.XLOOKUP($A64,Indata!$A:$A,Indata!J:J)*Modellvärden!J$7)+Modellvärden!J$6,"")</f>
        <v>33.712416720000007</v>
      </c>
      <c r="K64" s="56">
        <f>IF(_xlfn.XLOOKUP($A64,Indata!$A:$A,Indata!K:K)&lt;&gt;0,(_xlfn.XLOOKUP($A64,Indata!$A:$A,Indata!K:K)*Modellvärden!K$7)+Modellvärden!K$6,"")</f>
        <v>39.833087240000005</v>
      </c>
      <c r="L64" s="56">
        <f>IF(_xlfn.XLOOKUP($A64,Indata!$A:$A,Indata!L:L)&lt;&gt;0,(_xlfn.XLOOKUP($A64,Indata!$A:$A,Indata!L:L)*Modellvärden!L$7)+Modellvärden!L$6,"")</f>
        <v>32.093928200000022</v>
      </c>
      <c r="M64" t="str">
        <f>_xlfn.XLOOKUP(A64,Indata!A:A,Indata!M:M)</f>
        <v>Pendlingskommun nära större stad</v>
      </c>
      <c r="N64" s="57">
        <f>IF(K64="",(B64*Modellvärden!B$11)+(C64*Modellvärden!C$11)+(D64*Modellvärden!D$11)+(E64*Modellvärden!E$11)+(F64*Modellvärden!F$11)+(G64*Modellvärden!G$11), (B64*Modellvärden!B$4)+(C64*Modellvärden!C$4)+(D64*Modellvärden!D$4)+(E64*Modellvärden!E$4)+(F64*Modellvärden!F$4)+(G64*Modellvärden!G$4)+(H64*Modellvärden!H$4)+(I64*Modellvärden!I$4)+(J64*Modellvärden!J$4)+(K64*Modellvärden!K$4)+(L64*Modellvärden!L$4))</f>
        <v>35.192527684597188</v>
      </c>
      <c r="O64" s="57">
        <f>IF(K64="",(B64*Modellvärden!B$12)+(C64*Modellvärden!C$12)+(D64*Modellvärden!D$12)+(E64*Modellvärden!E$12)+(F64*Modellvärden!F$12)+(G64*Modellvärden!G$12),(B64*Modellvärden!B$5)+(C64*Modellvärden!C$5)+(D64*Modellvärden!D$5)+(E64*Modellvärden!E$5)+(F64*Modellvärden!F$5)+(G64*Modellvärden!G$5)+(H64*Modellvärden!H$5)+(I64*Modellvärden!I$5)+(J64*Modellvärden!J$5)
+(K64*Modellvärden!K$5)+(L64*Modellvärden!L$5))</f>
        <v>34.867368666968673</v>
      </c>
      <c r="P64" s="57">
        <f>(_xlfn.XLOOKUP(M64,Regressionsresultat!$B$53:$B$61,Modellvärden!$B$21:$B$29)*Modellvärden!$B$18)</f>
        <v>32.423676999999998</v>
      </c>
      <c r="Q64" s="57">
        <f t="shared" si="0"/>
        <v>34.161191117188622</v>
      </c>
      <c r="R64" s="57"/>
    </row>
    <row r="65" spans="1:18" ht="16" x14ac:dyDescent="0.35">
      <c r="A65" s="55" t="s">
        <v>161</v>
      </c>
      <c r="B65" s="56">
        <f>IF(_xlfn.XLOOKUP($A65,Indata!$A:$A,Indata!B:B)&lt;&gt;0,(_xlfn.XLOOKUP($A65,Indata!$A:$A,Indata!B:B)*Modellvärden!B$7)+Modellvärden!B$6,"")</f>
        <v>36.048067231000005</v>
      </c>
      <c r="C65" s="56">
        <f>IF(_xlfn.XLOOKUP($A65,Indata!$A:$A,Indata!C:C)&lt;&gt;0,(_xlfn.XLOOKUP($A65,Indata!$A:$A,Indata!C:C)*Modellvärden!C$7)+Modellvärden!C$6,"")</f>
        <v>41.490264400000001</v>
      </c>
      <c r="D65" s="56">
        <f>IF(_xlfn.XLOOKUP($A65,Indata!$A:$A,Indata!D:D)&lt;&gt;0,(_xlfn.XLOOKUP($A65,Indata!$A:$A,Indata!D:D)*Modellvärden!D$7)+Modellvärden!D$6,"")</f>
        <v>34.68310632</v>
      </c>
      <c r="E65" s="56">
        <f>IF(_xlfn.XLOOKUP($A65,Indata!$A:$A,Indata!E:E)&lt;&gt;0,(_xlfn.XLOOKUP($A65,Indata!$A:$A,Indata!E:E)*Modellvärden!E$7)+Modellvärden!E$6,"")</f>
        <v>36.297560900000001</v>
      </c>
      <c r="F65" s="56">
        <f>IF(_xlfn.XLOOKUP($A65,Indata!$A:$A,Indata!F:F)&lt;&gt;0,(_xlfn.XLOOKUP($A65,Indata!$A:$A,Indata!F:F)*Modellvärden!F$7)+Modellvärden!F$6,"")</f>
        <v>37.111479105451366</v>
      </c>
      <c r="G65" s="56">
        <f>IF(_xlfn.XLOOKUP($A65,Indata!$A:$A,Indata!G:G)&lt;&gt;0,(_xlfn.XLOOKUP($A65,Indata!$A:$A,Indata!G:G)*Modellvärden!G$7)+Modellvärden!G$6,"")</f>
        <v>43.450199999999995</v>
      </c>
      <c r="H65" s="56">
        <f>IF(_xlfn.XLOOKUP($A65,Indata!$A:$A,Indata!H:H)&lt;&gt;0,(_xlfn.XLOOKUP($A65,Indata!$A:$A,Indata!H:H)*Modellvärden!H$7)+Modellvärden!H$6,"")</f>
        <v>40.621014459999998</v>
      </c>
      <c r="I65" s="56">
        <f>IF(_xlfn.XLOOKUP($A65,Indata!$A:$A,Indata!I:I)&lt;&gt;0,(_xlfn.XLOOKUP($A65,Indata!$A:$A,Indata!I:I)*Modellvärden!I$7)+Modellvärden!I$6,"")</f>
        <v>40.397238359999996</v>
      </c>
      <c r="J65" s="56">
        <f>IF(_xlfn.XLOOKUP($A65,Indata!$A:$A,Indata!J:J)&lt;&gt;0,(_xlfn.XLOOKUP($A65,Indata!$A:$A,Indata!J:J)*Modellvärden!J$7)+Modellvärden!J$6,"")</f>
        <v>30.85725528</v>
      </c>
      <c r="K65" s="56">
        <f>IF(_xlfn.XLOOKUP($A65,Indata!$A:$A,Indata!K:K)&lt;&gt;0,(_xlfn.XLOOKUP($A65,Indata!$A:$A,Indata!K:K)*Modellvärden!K$7)+Modellvärden!K$6,"")</f>
        <v>37.847329290000005</v>
      </c>
      <c r="L65" s="56">
        <f>IF(_xlfn.XLOOKUP($A65,Indata!$A:$A,Indata!L:L)&lt;&gt;0,(_xlfn.XLOOKUP($A65,Indata!$A:$A,Indata!L:L)*Modellvärden!L$7)+Modellvärden!L$6,"")</f>
        <v>37.39903000000001</v>
      </c>
      <c r="M65" t="str">
        <f>_xlfn.XLOOKUP(A65,Indata!A:A,Indata!M:M)</f>
        <v>Större stad</v>
      </c>
      <c r="N65" s="57">
        <f>IF(K65="",(B65*Modellvärden!B$11)+(C65*Modellvärden!C$11)+(D65*Modellvärden!D$11)+(E65*Modellvärden!E$11)+(F65*Modellvärden!F$11)+(G65*Modellvärden!G$11), (B65*Modellvärden!B$4)+(C65*Modellvärden!C$4)+(D65*Modellvärden!D$4)+(E65*Modellvärden!E$4)+(F65*Modellvärden!F$4)+(G65*Modellvärden!G$4)+(H65*Modellvärden!H$4)+(I65*Modellvärden!I$4)+(J65*Modellvärden!J$4)+(K65*Modellvärden!K$4)+(L65*Modellvärden!L$4))</f>
        <v>38.143947158435495</v>
      </c>
      <c r="O65" s="57">
        <f>IF(K65="",(B65*Modellvärden!B$12)+(C65*Modellvärden!C$12)+(D65*Modellvärden!D$12)+(E65*Modellvärden!E$12)+(F65*Modellvärden!F$12)+(G65*Modellvärden!G$12),(B65*Modellvärden!B$5)+(C65*Modellvärden!C$5)+(D65*Modellvärden!D$5)+(E65*Modellvärden!E$5)+(F65*Modellvärden!F$5)+(G65*Modellvärden!G$5)+(H65*Modellvärden!H$5)+(I65*Modellvärden!I$5)+(J65*Modellvärden!J$5)
+(K65*Modellvärden!K$5)+(L65*Modellvärden!L$5))</f>
        <v>38.40367239494676</v>
      </c>
      <c r="P65" s="57">
        <f>(_xlfn.XLOOKUP(M65,Regressionsresultat!$B$53:$B$61,Modellvärden!$B$21:$B$29)*Modellvärden!$B$18)</f>
        <v>46.017619999999994</v>
      </c>
      <c r="Q65" s="57">
        <f t="shared" si="0"/>
        <v>40.855079851127414</v>
      </c>
      <c r="R65" s="57"/>
    </row>
    <row r="66" spans="1:18" ht="16" x14ac:dyDescent="0.35">
      <c r="A66" s="55" t="s">
        <v>221</v>
      </c>
      <c r="B66" s="56">
        <f>IF(_xlfn.XLOOKUP($A66,Indata!$A:$A,Indata!B:B)&lt;&gt;0,(_xlfn.XLOOKUP($A66,Indata!$A:$A,Indata!B:B)*Modellvärden!B$7)+Modellvärden!B$6,"")</f>
        <v>37.797442780000004</v>
      </c>
      <c r="C66" s="56">
        <f>IF(_xlfn.XLOOKUP($A66,Indata!$A:$A,Indata!C:C)&lt;&gt;0,(_xlfn.XLOOKUP($A66,Indata!$A:$A,Indata!C:C)*Modellvärden!C$7)+Modellvärden!C$6,"")</f>
        <v>33.146686000000003</v>
      </c>
      <c r="D66" s="56">
        <f>IF(_xlfn.XLOOKUP($A66,Indata!$A:$A,Indata!D:D)&lt;&gt;0,(_xlfn.XLOOKUP($A66,Indata!$A:$A,Indata!D:D)*Modellvärden!D$7)+Modellvärden!D$6,"")</f>
        <v>36.286551240000001</v>
      </c>
      <c r="E66" s="56">
        <f>IF(_xlfn.XLOOKUP($A66,Indata!$A:$A,Indata!E:E)&lt;&gt;0,(_xlfn.XLOOKUP($A66,Indata!$A:$A,Indata!E:E)*Modellvärden!E$7)+Modellvärden!E$6,"")</f>
        <v>34.170394299999998</v>
      </c>
      <c r="F66" s="56">
        <f>IF(_xlfn.XLOOKUP($A66,Indata!$A:$A,Indata!F:F)&lt;&gt;0,(_xlfn.XLOOKUP($A66,Indata!$A:$A,Indata!F:F)*Modellvärden!F$7)+Modellvärden!F$6,"")</f>
        <v>33.244213254458977</v>
      </c>
      <c r="G66" s="56">
        <f>IF(_xlfn.XLOOKUP($A66,Indata!$A:$A,Indata!G:G)&lt;&gt;0,(_xlfn.XLOOKUP($A66,Indata!$A:$A,Indata!G:G)*Modellvärden!G$7)+Modellvärden!G$6,"")</f>
        <v>38.914005199999998</v>
      </c>
      <c r="H66" s="56" t="str">
        <f>IF(_xlfn.XLOOKUP($A66,Indata!$A:$A,Indata!H:H)&lt;&gt;0,(_xlfn.XLOOKUP($A66,Indata!$A:$A,Indata!H:H)*Modellvärden!H$7)+Modellvärden!H$6,"")</f>
        <v/>
      </c>
      <c r="I66" s="56" t="str">
        <f>IF(_xlfn.XLOOKUP($A66,Indata!$A:$A,Indata!I:I)&lt;&gt;0,(_xlfn.XLOOKUP($A66,Indata!$A:$A,Indata!I:I)*Modellvärden!I$7)+Modellvärden!I$6,"")</f>
        <v/>
      </c>
      <c r="J66" s="56" t="str">
        <f>IF(_xlfn.XLOOKUP($A66,Indata!$A:$A,Indata!J:J)&lt;&gt;0,(_xlfn.XLOOKUP($A66,Indata!$A:$A,Indata!J:J)*Modellvärden!J$7)+Modellvärden!J$6,"")</f>
        <v/>
      </c>
      <c r="K66" s="56" t="str">
        <f>IF(_xlfn.XLOOKUP($A66,Indata!$A:$A,Indata!K:K)&lt;&gt;0,(_xlfn.XLOOKUP($A66,Indata!$A:$A,Indata!K:K)*Modellvärden!K$7)+Modellvärden!K$6,"")</f>
        <v/>
      </c>
      <c r="L66" s="56" t="str">
        <f>IF(_xlfn.XLOOKUP($A66,Indata!$A:$A,Indata!L:L)&lt;&gt;0,(_xlfn.XLOOKUP($A66,Indata!$A:$A,Indata!L:L)*Modellvärden!L$7)+Modellvärden!L$6,"")</f>
        <v/>
      </c>
      <c r="M66" t="str">
        <f>_xlfn.XLOOKUP(A66,Indata!A:A,Indata!M:M)</f>
        <v>Pendlingskommun nära större stad</v>
      </c>
      <c r="N66" s="57">
        <f>IF(K66="",(B66*Modellvärden!B$11)+(C66*Modellvärden!C$11)+(D66*Modellvärden!D$11)+(E66*Modellvärden!E$11)+(F66*Modellvärden!F$11)+(G66*Modellvärden!G$11), (B66*Modellvärden!B$4)+(C66*Modellvärden!C$4)+(D66*Modellvärden!D$4)+(E66*Modellvärden!E$4)+(F66*Modellvärden!F$4)+(G66*Modellvärden!G$4)+(H66*Modellvärden!H$4)+(I66*Modellvärden!I$4)+(J66*Modellvärden!J$4)+(K66*Modellvärden!K$4)+(L66*Modellvärden!L$4))</f>
        <v>35.676523436675076</v>
      </c>
      <c r="O66" s="57">
        <f>IF(K66="",(B66*Modellvärden!B$12)+(C66*Modellvärden!C$12)+(D66*Modellvärden!D$12)+(E66*Modellvärden!E$12)+(F66*Modellvärden!F$12)+(G66*Modellvärden!G$12),(B66*Modellvärden!B$5)+(C66*Modellvärden!C$5)+(D66*Modellvärden!D$5)+(E66*Modellvärden!E$5)+(F66*Modellvärden!F$5)+(G66*Modellvärden!G$5)+(H66*Modellvärden!H$5)+(I66*Modellvärden!I$5)+(J66*Modellvärden!J$5)
+(K66*Modellvärden!K$5)+(L66*Modellvärden!L$5))</f>
        <v>35.389571186930816</v>
      </c>
      <c r="P66" s="57">
        <f>(_xlfn.XLOOKUP(M66,Regressionsresultat!$B$53:$B$61,Modellvärden!$B$21:$B$29)*Modellvärden!$B$18)</f>
        <v>32.423676999999998</v>
      </c>
      <c r="Q66" s="57">
        <f t="shared" ref="Q66:Q129" si="1">AVERAGE(N66:P66)</f>
        <v>34.496590541201961</v>
      </c>
      <c r="R66" s="57"/>
    </row>
    <row r="67" spans="1:18" ht="16" x14ac:dyDescent="0.35">
      <c r="A67" s="55" t="s">
        <v>23</v>
      </c>
      <c r="B67" s="56">
        <f>IF(_xlfn.XLOOKUP($A67,Indata!$A:$A,Indata!B:B)&lt;&gt;0,(_xlfn.XLOOKUP($A67,Indata!$A:$A,Indata!B:B)*Modellvärden!B$7)+Modellvärden!B$6,"")</f>
        <v>37.072043635</v>
      </c>
      <c r="C67" s="56">
        <f>IF(_xlfn.XLOOKUP($A67,Indata!$A:$A,Indata!C:C)&lt;&gt;0,(_xlfn.XLOOKUP($A67,Indata!$A:$A,Indata!C:C)*Modellvärden!C$7)+Modellvärden!C$6,"")</f>
        <v>40.922638900000003</v>
      </c>
      <c r="D67" s="56">
        <f>IF(_xlfn.XLOOKUP($A67,Indata!$A:$A,Indata!D:D)&lt;&gt;0,(_xlfn.XLOOKUP($A67,Indata!$A:$A,Indata!D:D)*Modellvärden!D$7)+Modellvärden!D$6,"")</f>
        <v>35.71113948</v>
      </c>
      <c r="E67" s="56">
        <f>IF(_xlfn.XLOOKUP($A67,Indata!$A:$A,Indata!E:E)&lt;&gt;0,(_xlfn.XLOOKUP($A67,Indata!$A:$A,Indata!E:E)*Modellvärden!E$7)+Modellvärden!E$6,"")</f>
        <v>37.543487400000004</v>
      </c>
      <c r="F67" s="56">
        <f>IF(_xlfn.XLOOKUP($A67,Indata!$A:$A,Indata!F:F)&lt;&gt;0,(_xlfn.XLOOKUP($A67,Indata!$A:$A,Indata!F:F)*Modellvärden!F$7)+Modellvärden!F$6,"")</f>
        <v>33.976891444468329</v>
      </c>
      <c r="G67" s="56">
        <f>IF(_xlfn.XLOOKUP($A67,Indata!$A:$A,Indata!G:G)&lt;&gt;0,(_xlfn.XLOOKUP($A67,Indata!$A:$A,Indata!G:G)*Modellvärden!G$7)+Modellvärden!G$6,"")</f>
        <v>40.268093199999996</v>
      </c>
      <c r="H67" s="56">
        <f>IF(_xlfn.XLOOKUP($A67,Indata!$A:$A,Indata!H:H)&lt;&gt;0,(_xlfn.XLOOKUP($A67,Indata!$A:$A,Indata!H:H)*Modellvärden!H$7)+Modellvärden!H$6,"")</f>
        <v>40.899143379999998</v>
      </c>
      <c r="I67" s="56">
        <f>IF(_xlfn.XLOOKUP($A67,Indata!$A:$A,Indata!I:I)&lt;&gt;0,(_xlfn.XLOOKUP($A67,Indata!$A:$A,Indata!I:I)*Modellvärden!I$7)+Modellvärden!I$6,"")</f>
        <v>37.612724100000001</v>
      </c>
      <c r="J67" s="56">
        <f>IF(_xlfn.XLOOKUP($A67,Indata!$A:$A,Indata!J:J)&lt;&gt;0,(_xlfn.XLOOKUP($A67,Indata!$A:$A,Indata!J:J)*Modellvärden!J$7)+Modellvärden!J$6,"")</f>
        <v>35.192870800000001</v>
      </c>
      <c r="K67" s="56">
        <f>IF(_xlfn.XLOOKUP($A67,Indata!$A:$A,Indata!K:K)&lt;&gt;0,(_xlfn.XLOOKUP($A67,Indata!$A:$A,Indata!K:K)*Modellvärden!K$7)+Modellvärden!K$6,"")</f>
        <v>37.991748049999998</v>
      </c>
      <c r="L67" s="56">
        <f>IF(_xlfn.XLOOKUP($A67,Indata!$A:$A,Indata!L:L)&lt;&gt;0,(_xlfn.XLOOKUP($A67,Indata!$A:$A,Indata!L:L)*Modellvärden!L$7)+Modellvärden!L$6,"")</f>
        <v>50.085143000000016</v>
      </c>
      <c r="M67" t="str">
        <f>_xlfn.XLOOKUP(A67,Indata!A:A,Indata!M:M)</f>
        <v>Pendlingskommun nära storstad</v>
      </c>
      <c r="N67" s="57">
        <f>IF(K67="",(B67*Modellvärden!B$11)+(C67*Modellvärden!C$11)+(D67*Modellvärden!D$11)+(E67*Modellvärden!E$11)+(F67*Modellvärden!F$11)+(G67*Modellvärden!G$11), (B67*Modellvärden!B$4)+(C67*Modellvärden!C$4)+(D67*Modellvärden!D$4)+(E67*Modellvärden!E$4)+(F67*Modellvärden!F$4)+(G67*Modellvärden!G$4)+(H67*Modellvärden!H$4)+(I67*Modellvärden!I$4)+(J67*Modellvärden!J$4)+(K67*Modellvärden!K$4)+(L67*Modellvärden!L$4))</f>
        <v>39.530428602366506</v>
      </c>
      <c r="O67" s="57">
        <f>IF(K67="",(B67*Modellvärden!B$12)+(C67*Modellvärden!C$12)+(D67*Modellvärden!D$12)+(E67*Modellvärden!E$12)+(F67*Modellvärden!F$12)+(G67*Modellvärden!G$12),(B67*Modellvärden!B$5)+(C67*Modellvärden!C$5)+(D67*Modellvärden!D$5)+(E67*Modellvärden!E$5)+(F67*Modellvärden!F$5)+(G67*Modellvärden!G$5)+(H67*Modellvärden!H$5)+(I67*Modellvärden!I$5)+(J67*Modellvärden!J$5)
+(K67*Modellvärden!K$5)+(L67*Modellvärden!L$5))</f>
        <v>39.995070140360809</v>
      </c>
      <c r="P67" s="57">
        <f>(_xlfn.XLOOKUP(M67,Regressionsresultat!$B$53:$B$61,Modellvärden!$B$21:$B$29)*Modellvärden!$B$18)</f>
        <v>36.636769999999999</v>
      </c>
      <c r="Q67" s="57">
        <f t="shared" si="1"/>
        <v>38.720756247575771</v>
      </c>
      <c r="R67" s="57"/>
    </row>
    <row r="68" spans="1:18" ht="16" x14ac:dyDescent="0.35">
      <c r="A68" s="55" t="s">
        <v>330</v>
      </c>
      <c r="B68" s="56">
        <f>IF(_xlfn.XLOOKUP($A68,Indata!$A:$A,Indata!B:B)&lt;&gt;0,(_xlfn.XLOOKUP($A68,Indata!$A:$A,Indata!B:B)*Modellvärden!B$7)+Modellvärden!B$6,"")</f>
        <v>36.218088100000003</v>
      </c>
      <c r="C68" s="56">
        <f>IF(_xlfn.XLOOKUP($A68,Indata!$A:$A,Indata!C:C)&lt;&gt;0,(_xlfn.XLOOKUP($A68,Indata!$A:$A,Indata!C:C)*Modellvärden!C$7)+Modellvärden!C$6,"")</f>
        <v>32.417740299999998</v>
      </c>
      <c r="D68" s="56">
        <f>IF(_xlfn.XLOOKUP($A68,Indata!$A:$A,Indata!D:D)&lt;&gt;0,(_xlfn.XLOOKUP($A68,Indata!$A:$A,Indata!D:D)*Modellvärden!D$7)+Modellvärden!D$6,"")</f>
        <v>33.837018</v>
      </c>
      <c r="E68" s="56">
        <f>IF(_xlfn.XLOOKUP($A68,Indata!$A:$A,Indata!E:E)&lt;&gt;0,(_xlfn.XLOOKUP($A68,Indata!$A:$A,Indata!E:E)*Modellvärden!E$7)+Modellvärden!E$6,"")</f>
        <v>33.679194500000001</v>
      </c>
      <c r="F68" s="56">
        <f>IF(_xlfn.XLOOKUP($A68,Indata!$A:$A,Indata!F:F)&lt;&gt;0,(_xlfn.XLOOKUP($A68,Indata!$A:$A,Indata!F:F)*Modellvärden!F$7)+Modellvärden!F$6,"")</f>
        <v>34.615319561027832</v>
      </c>
      <c r="G68" s="56">
        <f>IF(_xlfn.XLOOKUP($A68,Indata!$A:$A,Indata!G:G)&lt;&gt;0,(_xlfn.XLOOKUP($A68,Indata!$A:$A,Indata!G:G)*Modellvärden!G$7)+Modellvärden!G$6,"")</f>
        <v>40.877432799999994</v>
      </c>
      <c r="H68" s="56">
        <f>IF(_xlfn.XLOOKUP($A68,Indata!$A:$A,Indata!H:H)&lt;&gt;0,(_xlfn.XLOOKUP($A68,Indata!$A:$A,Indata!H:H)*Modellvärden!H$7)+Modellvärden!H$6,"")</f>
        <v>41.130917479999994</v>
      </c>
      <c r="I68" s="56">
        <f>IF(_xlfn.XLOOKUP($A68,Indata!$A:$A,Indata!I:I)&lt;&gt;0,(_xlfn.XLOOKUP($A68,Indata!$A:$A,Indata!I:I)*Modellvärden!I$7)+Modellvärden!I$6,"")</f>
        <v>46.388162979999997</v>
      </c>
      <c r="J68" s="56">
        <f>IF(_xlfn.XLOOKUP($A68,Indata!$A:$A,Indata!J:J)&lt;&gt;0,(_xlfn.XLOOKUP($A68,Indata!$A:$A,Indata!J:J)*Modellvärden!J$7)+Modellvärden!J$6,"")</f>
        <v>30.804381920000001</v>
      </c>
      <c r="K68" s="56">
        <f>IF(_xlfn.XLOOKUP($A68,Indata!$A:$A,Indata!K:K)&lt;&gt;0,(_xlfn.XLOOKUP($A68,Indata!$A:$A,Indata!K:K)*Modellvärden!K$7)+Modellvärden!K$6,"")</f>
        <v>40.916227939999999</v>
      </c>
      <c r="L68" s="56">
        <f>IF(_xlfn.XLOOKUP($A68,Indata!$A:$A,Indata!L:L)&lt;&gt;0,(_xlfn.XLOOKUP($A68,Indata!$A:$A,Indata!L:L)*Modellvärden!L$7)+Modellvärden!L$6,"")</f>
        <v>33.477867800000013</v>
      </c>
      <c r="M68" t="str">
        <f>_xlfn.XLOOKUP(A68,Indata!A:A,Indata!M:M)</f>
        <v>Landsbygdskommun</v>
      </c>
      <c r="N68" s="57">
        <f>IF(K68="",(B68*Modellvärden!B$11)+(C68*Modellvärden!C$11)+(D68*Modellvärden!D$11)+(E68*Modellvärden!E$11)+(F68*Modellvärden!F$11)+(G68*Modellvärden!G$11), (B68*Modellvärden!B$4)+(C68*Modellvärden!C$4)+(D68*Modellvärden!D$4)+(E68*Modellvärden!E$4)+(F68*Modellvärden!F$4)+(G68*Modellvärden!G$4)+(H68*Modellvärden!H$4)+(I68*Modellvärden!I$4)+(J68*Modellvärden!J$4)+(K68*Modellvärden!K$4)+(L68*Modellvärden!L$4))</f>
        <v>36.84512438881584</v>
      </c>
      <c r="O68" s="57">
        <f>IF(K68="",(B68*Modellvärden!B$12)+(C68*Modellvärden!C$12)+(D68*Modellvärden!D$12)+(E68*Modellvärden!E$12)+(F68*Modellvärden!F$12)+(G68*Modellvärden!G$12),(B68*Modellvärden!B$5)+(C68*Modellvärden!C$5)+(D68*Modellvärden!D$5)+(E68*Modellvärden!E$5)+(F68*Modellvärden!F$5)+(G68*Modellvärden!G$5)+(H68*Modellvärden!H$5)+(I68*Modellvärden!I$5)+(J68*Modellvärden!J$5)
+(K68*Modellvärden!K$5)+(L68*Modellvärden!L$5))</f>
        <v>36.549851034055862</v>
      </c>
      <c r="P68" s="57">
        <f>(_xlfn.XLOOKUP(M68,Regressionsresultat!$B$53:$B$61,Modellvärden!$B$21:$B$29)*Modellvärden!$B$18)</f>
        <v>25.386849999999999</v>
      </c>
      <c r="Q68" s="57">
        <f t="shared" si="1"/>
        <v>32.927275140957235</v>
      </c>
      <c r="R68" s="57"/>
    </row>
    <row r="69" spans="1:18" ht="16" x14ac:dyDescent="0.35">
      <c r="A69" s="55" t="s">
        <v>48</v>
      </c>
      <c r="B69" s="56">
        <f>IF(_xlfn.XLOOKUP($A69,Indata!$A:$A,Indata!B:B)&lt;&gt;0,(_xlfn.XLOOKUP($A69,Indata!$A:$A,Indata!B:B)*Modellvärden!B$7)+Modellvärden!B$6,"")</f>
        <v>35.767462192000004</v>
      </c>
      <c r="C69" s="56">
        <f>IF(_xlfn.XLOOKUP($A69,Indata!$A:$A,Indata!C:C)&lt;&gt;0,(_xlfn.XLOOKUP($A69,Indata!$A:$A,Indata!C:C)*Modellvärden!C$7)+Modellvärden!C$6,"")</f>
        <v>32.902827700000003</v>
      </c>
      <c r="D69" s="56">
        <f>IF(_xlfn.XLOOKUP($A69,Indata!$A:$A,Indata!D:D)&lt;&gt;0,(_xlfn.XLOOKUP($A69,Indata!$A:$A,Indata!D:D)*Modellvärden!D$7)+Modellvärden!D$6,"")</f>
        <v>33.857632440000003</v>
      </c>
      <c r="E69" s="56">
        <f>IF(_xlfn.XLOOKUP($A69,Indata!$A:$A,Indata!E:E)&lt;&gt;0,(_xlfn.XLOOKUP($A69,Indata!$A:$A,Indata!E:E)*Modellvärden!E$7)+Modellvärden!E$6,"")</f>
        <v>34.106113200000003</v>
      </c>
      <c r="F69" s="56">
        <f>IF(_xlfn.XLOOKUP($A69,Indata!$A:$A,Indata!F:F)&lt;&gt;0,(_xlfn.XLOOKUP($A69,Indata!$A:$A,Indata!F:F)*Modellvärden!F$7)+Modellvärden!F$6,"")</f>
        <v>34.410616403162052</v>
      </c>
      <c r="G69" s="56">
        <f>IF(_xlfn.XLOOKUP($A69,Indata!$A:$A,Indata!G:G)&lt;&gt;0,(_xlfn.XLOOKUP($A69,Indata!$A:$A,Indata!G:G)*Modellvärden!G$7)+Modellvärden!G$6,"")</f>
        <v>40.064979999999998</v>
      </c>
      <c r="H69" s="56">
        <f>IF(_xlfn.XLOOKUP($A69,Indata!$A:$A,Indata!H:H)&lt;&gt;0,(_xlfn.XLOOKUP($A69,Indata!$A:$A,Indata!H:H)*Modellvärden!H$7)+Modellvärden!H$6,"")</f>
        <v>32.647985419999998</v>
      </c>
      <c r="I69" s="56">
        <f>IF(_xlfn.XLOOKUP($A69,Indata!$A:$A,Indata!I:I)&lt;&gt;0,(_xlfn.XLOOKUP($A69,Indata!$A:$A,Indata!I:I)*Modellvärden!I$7)+Modellvärden!I$6,"")</f>
        <v>26.390287839999999</v>
      </c>
      <c r="J69" s="56">
        <f>IF(_xlfn.XLOOKUP($A69,Indata!$A:$A,Indata!J:J)&lt;&gt;0,(_xlfn.XLOOKUP($A69,Indata!$A:$A,Indata!J:J)*Modellvärden!J$7)+Modellvärden!J$6,"")</f>
        <v>30.804381920000001</v>
      </c>
      <c r="K69" s="56">
        <f>IF(_xlfn.XLOOKUP($A69,Indata!$A:$A,Indata!K:K)&lt;&gt;0,(_xlfn.XLOOKUP($A69,Indata!$A:$A,Indata!K:K)*Modellvärden!K$7)+Modellvärden!K$6,"")</f>
        <v>33.298138350000002</v>
      </c>
      <c r="L69" s="56">
        <f>IF(_xlfn.XLOOKUP($A69,Indata!$A:$A,Indata!L:L)&lt;&gt;0,(_xlfn.XLOOKUP($A69,Indata!$A:$A,Indata!L:L)*Modellvärden!L$7)+Modellvärden!L$6,"")</f>
        <v>30.248675400000025</v>
      </c>
      <c r="M69" t="str">
        <f>_xlfn.XLOOKUP(A69,Indata!A:A,Indata!M:M)</f>
        <v>Pendlingskommun nära större stad</v>
      </c>
      <c r="N69" s="57">
        <f>IF(K69="",(B69*Modellvärden!B$11)+(C69*Modellvärden!C$11)+(D69*Modellvärden!D$11)+(E69*Modellvärden!E$11)+(F69*Modellvärden!F$11)+(G69*Modellvärden!G$11), (B69*Modellvärden!B$4)+(C69*Modellvärden!C$4)+(D69*Modellvärden!D$4)+(E69*Modellvärden!E$4)+(F69*Modellvärden!F$4)+(G69*Modellvärden!G$4)+(H69*Modellvärden!H$4)+(I69*Modellvärden!I$4)+(J69*Modellvärden!J$4)+(K69*Modellvärden!K$4)+(L69*Modellvärden!L$4))</f>
        <v>32.800514935884479</v>
      </c>
      <c r="O69" s="57">
        <f>IF(K69="",(B69*Modellvärden!B$12)+(C69*Modellvärden!C$12)+(D69*Modellvärden!D$12)+(E69*Modellvärden!E$12)+(F69*Modellvärden!F$12)+(G69*Modellvärden!G$12),(B69*Modellvärden!B$5)+(C69*Modellvärden!C$5)+(D69*Modellvärden!D$5)+(E69*Modellvärden!E$5)+(F69*Modellvärden!F$5)+(G69*Modellvärden!G$5)+(H69*Modellvärden!H$5)+(I69*Modellvärden!I$5)+(J69*Modellvärden!J$5)
+(K69*Modellvärden!K$5)+(L69*Modellvärden!L$5))</f>
        <v>32.583827894103138</v>
      </c>
      <c r="P69" s="57">
        <f>(_xlfn.XLOOKUP(M69,Regressionsresultat!$B$53:$B$61,Modellvärden!$B$21:$B$29)*Modellvärden!$B$18)</f>
        <v>32.423676999999998</v>
      </c>
      <c r="Q69" s="57">
        <f t="shared" si="1"/>
        <v>32.602673276662536</v>
      </c>
      <c r="R69" s="57"/>
    </row>
    <row r="70" spans="1:18" ht="16" x14ac:dyDescent="0.35">
      <c r="A70" s="55" t="s">
        <v>270</v>
      </c>
      <c r="B70" s="56">
        <f>IF(_xlfn.XLOOKUP($A70,Indata!$A:$A,Indata!B:B)&lt;&gt;0,(_xlfn.XLOOKUP($A70,Indata!$A:$A,Indata!B:B)*Modellvärden!B$7)+Modellvärden!B$6,"")</f>
        <v>36.374886549999999</v>
      </c>
      <c r="C70" s="56">
        <f>IF(_xlfn.XLOOKUP($A70,Indata!$A:$A,Indata!C:C)&lt;&gt;0,(_xlfn.XLOOKUP($A70,Indata!$A:$A,Indata!C:C)*Modellvärden!C$7)+Modellvärden!C$6,"")</f>
        <v>32.9969155</v>
      </c>
      <c r="D70" s="56">
        <f>IF(_xlfn.XLOOKUP($A70,Indata!$A:$A,Indata!D:D)&lt;&gt;0,(_xlfn.XLOOKUP($A70,Indata!$A:$A,Indata!D:D)*Modellvärden!D$7)+Modellvärden!D$6,"")</f>
        <v>33.912305520000004</v>
      </c>
      <c r="E70" s="56">
        <f>IF(_xlfn.XLOOKUP($A70,Indata!$A:$A,Indata!E:E)&lt;&gt;0,(_xlfn.XLOOKUP($A70,Indata!$A:$A,Indata!E:E)*Modellvärden!E$7)+Modellvärden!E$6,"")</f>
        <v>34.0889545</v>
      </c>
      <c r="F70" s="56">
        <f>IF(_xlfn.XLOOKUP($A70,Indata!$A:$A,Indata!F:F)&lt;&gt;0,(_xlfn.XLOOKUP($A70,Indata!$A:$A,Indata!F:F)*Modellvärden!F$7)+Modellvärden!F$6,"")</f>
        <v>35.492788646636015</v>
      </c>
      <c r="G70" s="56">
        <f>IF(_xlfn.XLOOKUP($A70,Indata!$A:$A,Indata!G:G)&lt;&gt;0,(_xlfn.XLOOKUP($A70,Indata!$A:$A,Indata!G:G)*Modellvärden!G$7)+Modellvärden!G$6,"")</f>
        <v>40.809728399999997</v>
      </c>
      <c r="H70" s="56">
        <f>IF(_xlfn.XLOOKUP($A70,Indata!$A:$A,Indata!H:H)&lt;&gt;0,(_xlfn.XLOOKUP($A70,Indata!$A:$A,Indata!H:H)*Modellvärden!H$7)+Modellvärden!H$6,"")</f>
        <v>44.561174159999993</v>
      </c>
      <c r="I70" s="56">
        <f>IF(_xlfn.XLOOKUP($A70,Indata!$A:$A,Indata!I:I)&lt;&gt;0,(_xlfn.XLOOKUP($A70,Indata!$A:$A,Indata!I:I)*Modellvärden!I$7)+Modellvärden!I$6,"")</f>
        <v>19.808708680000002</v>
      </c>
      <c r="J70" s="56">
        <f>IF(_xlfn.XLOOKUP($A70,Indata!$A:$A,Indata!J:J)&lt;&gt;0,(_xlfn.XLOOKUP($A70,Indata!$A:$A,Indata!J:J)*Modellvärden!J$7)+Modellvärden!J$6,"")</f>
        <v>24.671072160000001</v>
      </c>
      <c r="K70" s="56">
        <f>IF(_xlfn.XLOOKUP($A70,Indata!$A:$A,Indata!K:K)&lt;&gt;0,(_xlfn.XLOOKUP($A70,Indata!$A:$A,Indata!K:K)*Modellvärden!K$7)+Modellvärden!K$6,"")</f>
        <v>42.324310850000003</v>
      </c>
      <c r="L70" s="56">
        <f>IF(_xlfn.XLOOKUP($A70,Indata!$A:$A,Indata!L:L)&lt;&gt;0,(_xlfn.XLOOKUP($A70,Indata!$A:$A,Indata!L:L)*Modellvärden!L$7)+Modellvärden!L$6,"")</f>
        <v>35.323120599999982</v>
      </c>
      <c r="M70" t="str">
        <f>_xlfn.XLOOKUP(A70,Indata!A:A,Indata!M:M)</f>
        <v>Pendlingskommun nära mindre tätort</v>
      </c>
      <c r="N70" s="57">
        <f>IF(K70="",(B70*Modellvärden!B$11)+(C70*Modellvärden!C$11)+(D70*Modellvärden!D$11)+(E70*Modellvärden!E$11)+(F70*Modellvärden!F$11)+(G70*Modellvärden!G$11), (B70*Modellvärden!B$4)+(C70*Modellvärden!C$4)+(D70*Modellvärden!D$4)+(E70*Modellvärden!E$4)+(F70*Modellvärden!F$4)+(G70*Modellvärden!G$4)+(H70*Modellvärden!H$4)+(I70*Modellvärden!I$4)+(J70*Modellvärden!J$4)+(K70*Modellvärden!K$4)+(L70*Modellvärden!L$4))</f>
        <v>33.788007049235901</v>
      </c>
      <c r="O70" s="57">
        <f>IF(K70="",(B70*Modellvärden!B$12)+(C70*Modellvärden!C$12)+(D70*Modellvärden!D$12)+(E70*Modellvärden!E$12)+(F70*Modellvärden!F$12)+(G70*Modellvärden!G$12),(B70*Modellvärden!B$5)+(C70*Modellvärden!C$5)+(D70*Modellvärden!D$5)+(E70*Modellvärden!E$5)+(F70*Modellvärden!F$5)+(G70*Modellvärden!G$5)+(H70*Modellvärden!H$5)+(I70*Modellvärden!I$5)+(J70*Modellvärden!J$5)
+(K70*Modellvärden!K$5)+(L70*Modellvärden!L$5))</f>
        <v>33.177136885398262</v>
      </c>
      <c r="P70" s="57">
        <f>(_xlfn.XLOOKUP(M70,Regressionsresultat!$B$53:$B$61,Modellvärden!$B$21:$B$29)*Modellvärden!$B$18)</f>
        <v>35.411339999999996</v>
      </c>
      <c r="Q70" s="57">
        <f t="shared" si="1"/>
        <v>34.125494644878053</v>
      </c>
      <c r="R70" s="57"/>
    </row>
    <row r="71" spans="1:18" ht="16" x14ac:dyDescent="0.35">
      <c r="A71" s="55" t="s">
        <v>150</v>
      </c>
      <c r="B71" s="56">
        <f>IF(_xlfn.XLOOKUP($A71,Indata!$A:$A,Indata!B:B)&lt;&gt;0,(_xlfn.XLOOKUP($A71,Indata!$A:$A,Indata!B:B)*Modellvärden!B$7)+Modellvärden!B$6,"")</f>
        <v>37.277000299000001</v>
      </c>
      <c r="C71" s="56">
        <f>IF(_xlfn.XLOOKUP($A71,Indata!$A:$A,Indata!C:C)&lt;&gt;0,(_xlfn.XLOOKUP($A71,Indata!$A:$A,Indata!C:C)*Modellvärden!C$7)+Modellvärden!C$6,"")</f>
        <v>45.763653400000003</v>
      </c>
      <c r="D71" s="56">
        <f>IF(_xlfn.XLOOKUP($A71,Indata!$A:$A,Indata!D:D)&lt;&gt;0,(_xlfn.XLOOKUP($A71,Indata!$A:$A,Indata!D:D)*Modellvärden!D$7)+Modellvärden!D$6,"")</f>
        <v>37.694607120000001</v>
      </c>
      <c r="E71" s="56">
        <f>IF(_xlfn.XLOOKUP($A71,Indata!$A:$A,Indata!E:E)&lt;&gt;0,(_xlfn.XLOOKUP($A71,Indata!$A:$A,Indata!E:E)*Modellvärden!E$7)+Modellvärden!E$6,"")</f>
        <v>40.631285099999999</v>
      </c>
      <c r="F71" s="56">
        <f>IF(_xlfn.XLOOKUP($A71,Indata!$A:$A,Indata!F:F)&lt;&gt;0,(_xlfn.XLOOKUP($A71,Indata!$A:$A,Indata!F:F)*Modellvärden!F$7)+Modellvärden!F$6,"")</f>
        <v>37.233647057658551</v>
      </c>
      <c r="G71" s="56">
        <f>IF(_xlfn.XLOOKUP($A71,Indata!$A:$A,Indata!G:G)&lt;&gt;0,(_xlfn.XLOOKUP($A71,Indata!$A:$A,Indata!G:G)*Modellvärden!G$7)+Modellvärden!G$6,"")</f>
        <v>44.398061599999998</v>
      </c>
      <c r="H71" s="56">
        <f>IF(_xlfn.XLOOKUP($A71,Indata!$A:$A,Indata!H:H)&lt;&gt;0,(_xlfn.XLOOKUP($A71,Indata!$A:$A,Indata!H:H)*Modellvärden!H$7)+Modellvärden!H$6,"")</f>
        <v>41.965304239999995</v>
      </c>
      <c r="I71" s="56">
        <f>IF(_xlfn.XLOOKUP($A71,Indata!$A:$A,Indata!I:I)&lt;&gt;0,(_xlfn.XLOOKUP($A71,Indata!$A:$A,Indata!I:I)*Modellvärden!I$7)+Modellvärden!I$6,"")</f>
        <v>46.894438300000004</v>
      </c>
      <c r="J71" s="56">
        <f>IF(_xlfn.XLOOKUP($A71,Indata!$A:$A,Indata!J:J)&lt;&gt;0,(_xlfn.XLOOKUP($A71,Indata!$A:$A,Indata!J:J)*Modellvärden!J$7)+Modellvärden!J$6,"")</f>
        <v>42.330774400000003</v>
      </c>
      <c r="K71" s="56">
        <f>IF(_xlfn.XLOOKUP($A71,Indata!$A:$A,Indata!K:K)&lt;&gt;0,(_xlfn.XLOOKUP($A71,Indata!$A:$A,Indata!K:K)*Modellvärden!K$7)+Modellvärden!K$6,"")</f>
        <v>40.194134140000003</v>
      </c>
      <c r="L71" s="56">
        <f>IF(_xlfn.XLOOKUP($A71,Indata!$A:$A,Indata!L:L)&lt;&gt;0,(_xlfn.XLOOKUP($A71,Indata!$A:$A,Indata!L:L)*Modellvärden!L$7)+Modellvärden!L$6,"")</f>
        <v>43.626758200000012</v>
      </c>
      <c r="M71" t="str">
        <f>_xlfn.XLOOKUP(A71,Indata!A:A,Indata!M:M)</f>
        <v>Större stad</v>
      </c>
      <c r="N71" s="57">
        <f>IF(K71="",(B71*Modellvärden!B$11)+(C71*Modellvärden!C$11)+(D71*Modellvärden!D$11)+(E71*Modellvärden!E$11)+(F71*Modellvärden!F$11)+(G71*Modellvärden!G$11), (B71*Modellvärden!B$4)+(C71*Modellvärden!C$4)+(D71*Modellvärden!D$4)+(E71*Modellvärden!E$4)+(F71*Modellvärden!F$4)+(G71*Modellvärden!G$4)+(H71*Modellvärden!H$4)+(I71*Modellvärden!I$4)+(J71*Modellvärden!J$4)+(K71*Modellvärden!K$4)+(L71*Modellvärden!L$4))</f>
        <v>42.357359842490787</v>
      </c>
      <c r="O71" s="57">
        <f>IF(K71="",(B71*Modellvärden!B$12)+(C71*Modellvärden!C$12)+(D71*Modellvärden!D$12)+(E71*Modellvärden!E$12)+(F71*Modellvärden!F$12)+(G71*Modellvärden!G$12),(B71*Modellvärden!B$5)+(C71*Modellvärden!C$5)+(D71*Modellvärden!D$5)+(E71*Modellvärden!E$5)+(F71*Modellvärden!F$5)+(G71*Modellvärden!G$5)+(H71*Modellvärden!H$5)+(I71*Modellvärden!I$5)+(J71*Modellvärden!J$5)
+(K71*Modellvärden!K$5)+(L71*Modellvärden!L$5))</f>
        <v>42.830321920927197</v>
      </c>
      <c r="P71" s="57">
        <f>(_xlfn.XLOOKUP(M71,Regressionsresultat!$B$53:$B$61,Modellvärden!$B$21:$B$29)*Modellvärden!$B$18)</f>
        <v>46.017619999999994</v>
      </c>
      <c r="Q71" s="57">
        <f t="shared" si="1"/>
        <v>43.735100587805995</v>
      </c>
      <c r="R71" s="57"/>
    </row>
    <row r="72" spans="1:18" ht="16" x14ac:dyDescent="0.35">
      <c r="A72" s="55" t="s">
        <v>192</v>
      </c>
      <c r="B72" s="56">
        <f>IF(_xlfn.XLOOKUP($A72,Indata!$A:$A,Indata!B:B)&lt;&gt;0,(_xlfn.XLOOKUP($A72,Indata!$A:$A,Indata!B:B)*Modellvärden!B$7)+Modellvärden!B$6,"")</f>
        <v>36.994964818</v>
      </c>
      <c r="C72" s="56">
        <f>IF(_xlfn.XLOOKUP($A72,Indata!$A:$A,Indata!C:C)&lt;&gt;0,(_xlfn.XLOOKUP($A72,Indata!$A:$A,Indata!C:C)*Modellvärden!C$7)+Modellvärden!C$6,"")</f>
        <v>32.442529899999997</v>
      </c>
      <c r="D72" s="56">
        <f>IF(_xlfn.XLOOKUP($A72,Indata!$A:$A,Indata!D:D)&lt;&gt;0,(_xlfn.XLOOKUP($A72,Indata!$A:$A,Indata!D:D)*Modellvärden!D$7)+Modellvärden!D$6,"")</f>
        <v>33.917683200000006</v>
      </c>
      <c r="E72" s="56">
        <f>IF(_xlfn.XLOOKUP($A72,Indata!$A:$A,Indata!E:E)&lt;&gt;0,(_xlfn.XLOOKUP($A72,Indata!$A:$A,Indata!E:E)*Modellvärden!E$7)+Modellvärden!E$6,"")</f>
        <v>33.938623800000002</v>
      </c>
      <c r="F72" s="56">
        <f>IF(_xlfn.XLOOKUP($A72,Indata!$A:$A,Indata!F:F)&lt;&gt;0,(_xlfn.XLOOKUP($A72,Indata!$A:$A,Indata!F:F)*Modellvärden!F$7)+Modellvärden!F$6,"")</f>
        <v>35.119026509404222</v>
      </c>
      <c r="G72" s="56">
        <f>IF(_xlfn.XLOOKUP($A72,Indata!$A:$A,Indata!G:G)&lt;&gt;0,(_xlfn.XLOOKUP($A72,Indata!$A:$A,Indata!G:G)*Modellvärden!G$7)+Modellvärden!G$6,"")</f>
        <v>28.419823199999996</v>
      </c>
      <c r="H72" s="56">
        <f>IF(_xlfn.XLOOKUP($A72,Indata!$A:$A,Indata!H:H)&lt;&gt;0,(_xlfn.XLOOKUP($A72,Indata!$A:$A,Indata!H:H)*Modellvärden!H$7)+Modellvärden!H$6,"")</f>
        <v>31.952663119999997</v>
      </c>
      <c r="I72" s="56">
        <f>IF(_xlfn.XLOOKUP($A72,Indata!$A:$A,Indata!I:I)&lt;&gt;0,(_xlfn.XLOOKUP($A72,Indata!$A:$A,Indata!I:I)*Modellvärden!I$7)+Modellvärden!I$6,"")</f>
        <v>30.524869620000004</v>
      </c>
      <c r="J72" s="56">
        <f>IF(_xlfn.XLOOKUP($A72,Indata!$A:$A,Indata!J:J)&lt;&gt;0,(_xlfn.XLOOKUP($A72,Indata!$A:$A,Indata!J:J)*Modellvärden!J$7)+Modellvärden!J$6,"")</f>
        <v>27.68485368</v>
      </c>
      <c r="K72" s="56">
        <f>IF(_xlfn.XLOOKUP($A72,Indata!$A:$A,Indata!K:K)&lt;&gt;0,(_xlfn.XLOOKUP($A72,Indata!$A:$A,Indata!K:K)*Modellvärden!K$7)+Modellvärden!K$6,"")</f>
        <v>35.211686920000005</v>
      </c>
      <c r="L72" s="56">
        <f>IF(_xlfn.XLOOKUP($A72,Indata!$A:$A,Indata!L:L)&lt;&gt;0,(_xlfn.XLOOKUP($A72,Indata!$A:$A,Indata!L:L)*Modellvärden!L$7)+Modellvärden!L$6,"")</f>
        <v>29.787362200000018</v>
      </c>
      <c r="M72" t="str">
        <f>_xlfn.XLOOKUP(A72,Indata!A:A,Indata!M:M)</f>
        <v>Pendlingskommun nära större stad</v>
      </c>
      <c r="N72" s="57">
        <f>IF(K72="",(B72*Modellvärden!B$11)+(C72*Modellvärden!C$11)+(D72*Modellvärden!D$11)+(E72*Modellvärden!E$11)+(F72*Modellvärden!F$11)+(G72*Modellvärden!G$11), (B72*Modellvärden!B$4)+(C72*Modellvärden!C$4)+(D72*Modellvärden!D$4)+(E72*Modellvärden!E$4)+(F72*Modellvärden!F$4)+(G72*Modellvärden!G$4)+(H72*Modellvärden!H$4)+(I72*Modellvärden!I$4)+(J72*Modellvärden!J$4)+(K72*Modellvärden!K$4)+(L72*Modellvärden!L$4))</f>
        <v>31.953925830063181</v>
      </c>
      <c r="O72" s="57">
        <f>IF(K72="",(B72*Modellvärden!B$12)+(C72*Modellvärden!C$12)+(D72*Modellvärden!D$12)+(E72*Modellvärden!E$12)+(F72*Modellvärden!F$12)+(G72*Modellvärden!G$12),(B72*Modellvärden!B$5)+(C72*Modellvärden!C$5)+(D72*Modellvärden!D$5)+(E72*Modellvärden!E$5)+(F72*Modellvärden!F$5)+(G72*Modellvärden!G$5)+(H72*Modellvärden!H$5)+(I72*Modellvärden!I$5)+(J72*Modellvärden!J$5)
+(K72*Modellvärden!K$5)+(L72*Modellvärden!L$5))</f>
        <v>31.796317275737774</v>
      </c>
      <c r="P72" s="57">
        <f>(_xlfn.XLOOKUP(M72,Regressionsresultat!$B$53:$B$61,Modellvärden!$B$21:$B$29)*Modellvärden!$B$18)</f>
        <v>32.423676999999998</v>
      </c>
      <c r="Q72" s="57">
        <f t="shared" si="1"/>
        <v>32.057973368600322</v>
      </c>
      <c r="R72" s="57"/>
    </row>
    <row r="73" spans="1:18" ht="16" x14ac:dyDescent="0.35">
      <c r="A73" s="55" t="s">
        <v>213</v>
      </c>
      <c r="B73" s="56">
        <f>IF(_xlfn.XLOOKUP($A73,Indata!$A:$A,Indata!B:B)&lt;&gt;0,(_xlfn.XLOOKUP($A73,Indata!$A:$A,Indata!B:B)*Modellvärden!B$7)+Modellvärden!B$6,"")</f>
        <v>37.362533395</v>
      </c>
      <c r="C73" s="56">
        <f>IF(_xlfn.XLOOKUP($A73,Indata!$A:$A,Indata!C:C)&lt;&gt;0,(_xlfn.XLOOKUP($A73,Indata!$A:$A,Indata!C:C)*Modellvärden!C$7)+Modellvärden!C$6,"")</f>
        <v>32.4253462</v>
      </c>
      <c r="D73" s="56">
        <f>IF(_xlfn.XLOOKUP($A73,Indata!$A:$A,Indata!D:D)&lt;&gt;0,(_xlfn.XLOOKUP($A73,Indata!$A:$A,Indata!D:D)*Modellvärden!D$7)+Modellvärden!D$6,"")</f>
        <v>34.02702936</v>
      </c>
      <c r="E73" s="56">
        <f>IF(_xlfn.XLOOKUP($A73,Indata!$A:$A,Indata!E:E)&lt;&gt;0,(_xlfn.XLOOKUP($A73,Indata!$A:$A,Indata!E:E)*Modellvärden!E$7)+Modellvärden!E$6,"")</f>
        <v>33.795720000000003</v>
      </c>
      <c r="F73" s="56">
        <f>IF(_xlfn.XLOOKUP($A73,Indata!$A:$A,Indata!F:F)&lt;&gt;0,(_xlfn.XLOOKUP($A73,Indata!$A:$A,Indata!F:F)*Modellvärden!F$7)+Modellvärden!F$6,"")</f>
        <v>33.962808204046304</v>
      </c>
      <c r="G73" s="56">
        <f>IF(_xlfn.XLOOKUP($A73,Indata!$A:$A,Indata!G:G)&lt;&gt;0,(_xlfn.XLOOKUP($A73,Indata!$A:$A,Indata!G:G)*Modellvärden!G$7)+Modellvärden!G$6,"")</f>
        <v>32.617495999999996</v>
      </c>
      <c r="H73" s="56">
        <f>IF(_xlfn.XLOOKUP($A73,Indata!$A:$A,Indata!H:H)&lt;&gt;0,(_xlfn.XLOOKUP($A73,Indata!$A:$A,Indata!H:H)*Modellvärden!H$7)+Modellvärden!H$6,"")</f>
        <v>27.456245580000001</v>
      </c>
      <c r="I73" s="56">
        <f>IF(_xlfn.XLOOKUP($A73,Indata!$A:$A,Indata!I:I)&lt;&gt;0,(_xlfn.XLOOKUP($A73,Indata!$A:$A,Indata!I:I)*Modellvärden!I$7)+Modellvärden!I$6,"")</f>
        <v>32.043695579999998</v>
      </c>
      <c r="J73" s="56">
        <f>IF(_xlfn.XLOOKUP($A73,Indata!$A:$A,Indata!J:J)&lt;&gt;0,(_xlfn.XLOOKUP($A73,Indata!$A:$A,Indata!J:J)*Modellvärden!J$7)+Modellvärden!J$6,"")</f>
        <v>36.250337999999999</v>
      </c>
      <c r="K73" s="56">
        <f>IF(_xlfn.XLOOKUP($A73,Indata!$A:$A,Indata!K:K)&lt;&gt;0,(_xlfn.XLOOKUP($A73,Indata!$A:$A,Indata!K:K)*Modellvärden!K$7)+Modellvärden!K$6,"")</f>
        <v>32.612149240000001</v>
      </c>
      <c r="L73" s="56">
        <f>IF(_xlfn.XLOOKUP($A73,Indata!$A:$A,Indata!L:L)&lt;&gt;0,(_xlfn.XLOOKUP($A73,Indata!$A:$A,Indata!L:L)*Modellvärden!L$7)+Modellvärden!L$6,"")</f>
        <v>27.019483000000008</v>
      </c>
      <c r="M73" t="str">
        <f>_xlfn.XLOOKUP(A73,Indata!A:A,Indata!M:M)</f>
        <v>Pendlingskommun nära mindre tätort</v>
      </c>
      <c r="N73" s="57">
        <f>IF(K73="",(B73*Modellvärden!B$11)+(C73*Modellvärden!C$11)+(D73*Modellvärden!D$11)+(E73*Modellvärden!E$11)+(F73*Modellvärden!F$11)+(G73*Modellvärden!G$11), (B73*Modellvärden!B$4)+(C73*Modellvärden!C$4)+(D73*Modellvärden!D$4)+(E73*Modellvärden!E$4)+(F73*Modellvärden!F$4)+(G73*Modellvärden!G$4)+(H73*Modellvärden!H$4)+(I73*Modellvärden!I$4)+(J73*Modellvärden!J$4)+(K73*Modellvärden!K$4)+(L73*Modellvärden!L$4))</f>
        <v>32.398408761676777</v>
      </c>
      <c r="O73" s="57">
        <f>IF(K73="",(B73*Modellvärden!B$12)+(C73*Modellvärden!C$12)+(D73*Modellvärden!D$12)+(E73*Modellvärden!E$12)+(F73*Modellvärden!F$12)+(G73*Modellvärden!G$12),(B73*Modellvärden!B$5)+(C73*Modellvärden!C$5)+(D73*Modellvärden!D$5)+(E73*Modellvärden!E$5)+(F73*Modellvärden!F$5)+(G73*Modellvärden!G$5)+(H73*Modellvärden!H$5)+(I73*Modellvärden!I$5)+(J73*Modellvärden!J$5)
+(K73*Modellvärden!K$5)+(L73*Modellvärden!L$5))</f>
        <v>32.203250195643669</v>
      </c>
      <c r="P73" s="57">
        <f>(_xlfn.XLOOKUP(M73,Regressionsresultat!$B$53:$B$61,Modellvärden!$B$21:$B$29)*Modellvärden!$B$18)</f>
        <v>35.411339999999996</v>
      </c>
      <c r="Q73" s="57">
        <f t="shared" si="1"/>
        <v>33.337666319106809</v>
      </c>
      <c r="R73" s="57"/>
    </row>
    <row r="74" spans="1:18" ht="16" x14ac:dyDescent="0.35">
      <c r="A74" s="55" t="s">
        <v>275</v>
      </c>
      <c r="B74" s="56">
        <f>IF(_xlfn.XLOOKUP($A74,Indata!$A:$A,Indata!B:B)&lt;&gt;0,(_xlfn.XLOOKUP($A74,Indata!$A:$A,Indata!B:B)*Modellvärden!B$7)+Modellvärden!B$6,"")</f>
        <v>37.155449407000006</v>
      </c>
      <c r="C74" s="56">
        <f>IF(_xlfn.XLOOKUP($A74,Indata!$A:$A,Indata!C:C)&lt;&gt;0,(_xlfn.XLOOKUP($A74,Indata!$A:$A,Indata!C:C)*Modellvärden!C$7)+Modellvärden!C$6,"")</f>
        <v>32.436238600000003</v>
      </c>
      <c r="D74" s="56">
        <f>IF(_xlfn.XLOOKUP($A74,Indata!$A:$A,Indata!D:D)&lt;&gt;0,(_xlfn.XLOOKUP($A74,Indata!$A:$A,Indata!D:D)*Modellvärden!D$7)+Modellvärden!D$6,"")</f>
        <v>33.952638120000003</v>
      </c>
      <c r="E74" s="56">
        <f>IF(_xlfn.XLOOKUP($A74,Indata!$A:$A,Indata!E:E)&lt;&gt;0,(_xlfn.XLOOKUP($A74,Indata!$A:$A,Indata!E:E)*Modellvärden!E$7)+Modellvärden!E$6,"")</f>
        <v>33.794695599999997</v>
      </c>
      <c r="F74" s="56">
        <f>IF(_xlfn.XLOOKUP($A74,Indata!$A:$A,Indata!F:F)&lt;&gt;0,(_xlfn.XLOOKUP($A74,Indata!$A:$A,Indata!F:F)*Modellvärden!F$7)+Modellvärden!F$6,"")</f>
        <v>35.128230675675674</v>
      </c>
      <c r="G74" s="56">
        <f>IF(_xlfn.XLOOKUP($A74,Indata!$A:$A,Indata!G:G)&lt;&gt;0,(_xlfn.XLOOKUP($A74,Indata!$A:$A,Indata!G:G)*Modellvärden!G$7)+Modellvärden!G$6,"")</f>
        <v>35.054854399999996</v>
      </c>
      <c r="H74" s="56">
        <f>IF(_xlfn.XLOOKUP($A74,Indata!$A:$A,Indata!H:H)&lt;&gt;0,(_xlfn.XLOOKUP($A74,Indata!$A:$A,Indata!H:H)*Modellvärden!H$7)+Modellvärden!H$6,"")</f>
        <v>42.104368699999995</v>
      </c>
      <c r="I74" s="56">
        <f>IF(_xlfn.XLOOKUP($A74,Indata!$A:$A,Indata!I:I)&lt;&gt;0,(_xlfn.XLOOKUP($A74,Indata!$A:$A,Indata!I:I)*Modellvärden!I$7)+Modellvärden!I$6,"")</f>
        <v>30.946765720000002</v>
      </c>
      <c r="J74" s="56">
        <f>IF(_xlfn.XLOOKUP($A74,Indata!$A:$A,Indata!J:J)&lt;&gt;0,(_xlfn.XLOOKUP($A74,Indata!$A:$A,Indata!J:J)*Modellvärden!J$7)+Modellvärden!J$6,"")</f>
        <v>25.094059040000001</v>
      </c>
      <c r="K74" s="56">
        <f>IF(_xlfn.XLOOKUP($A74,Indata!$A:$A,Indata!K:K)&lt;&gt;0,(_xlfn.XLOOKUP($A74,Indata!$A:$A,Indata!K:K)*Modellvärden!K$7)+Modellvärden!K$6,"")</f>
        <v>39.327621579999999</v>
      </c>
      <c r="L74" s="56">
        <f>IF(_xlfn.XLOOKUP($A74,Indata!$A:$A,Indata!L:L)&lt;&gt;0,(_xlfn.XLOOKUP($A74,Indata!$A:$A,Indata!L:L)*Modellvärden!L$7)+Modellvärden!L$6,"")</f>
        <v>38.782969600000001</v>
      </c>
      <c r="M74" t="str">
        <f>_xlfn.XLOOKUP(A74,Indata!A:A,Indata!M:M)</f>
        <v>Pendlingskommun nära mindre tätort</v>
      </c>
      <c r="N74" s="57">
        <f>IF(K74="",(B74*Modellvärden!B$11)+(C74*Modellvärden!C$11)+(D74*Modellvärden!D$11)+(E74*Modellvärden!E$11)+(F74*Modellvärden!F$11)+(G74*Modellvärden!G$11), (B74*Modellvärden!B$4)+(C74*Modellvärden!C$4)+(D74*Modellvärden!D$4)+(E74*Modellvärden!E$4)+(F74*Modellvärden!F$4)+(G74*Modellvärden!G$4)+(H74*Modellvärden!H$4)+(I74*Modellvärden!I$4)+(J74*Modellvärden!J$4)+(K74*Modellvärden!K$4)+(L74*Modellvärden!L$4))</f>
        <v>34.610952306776127</v>
      </c>
      <c r="O74" s="57">
        <f>IF(K74="",(B74*Modellvärden!B$12)+(C74*Modellvärden!C$12)+(D74*Modellvärden!D$12)+(E74*Modellvärden!E$12)+(F74*Modellvärden!F$12)+(G74*Modellvärden!G$12),(B74*Modellvärden!B$5)+(C74*Modellvärden!C$5)+(D74*Modellvärden!D$5)+(E74*Modellvärden!E$5)+(F74*Modellvärden!F$5)+(G74*Modellvärden!G$5)+(H74*Modellvärden!H$5)+(I74*Modellvärden!I$5)+(J74*Modellvärden!J$5)
+(K74*Modellvärden!K$5)+(L74*Modellvärden!L$5))</f>
        <v>34.343231327977456</v>
      </c>
      <c r="P74" s="57">
        <f>(_xlfn.XLOOKUP(M74,Regressionsresultat!$B$53:$B$61,Modellvärden!$B$21:$B$29)*Modellvärden!$B$18)</f>
        <v>35.411339999999996</v>
      </c>
      <c r="Q74" s="57">
        <f t="shared" si="1"/>
        <v>34.788507878251188</v>
      </c>
      <c r="R74" s="57"/>
    </row>
    <row r="75" spans="1:18" ht="16" x14ac:dyDescent="0.35">
      <c r="A75" s="55" t="s">
        <v>20</v>
      </c>
      <c r="B75" s="56">
        <f>IF(_xlfn.XLOOKUP($A75,Indata!$A:$A,Indata!B:B)&lt;&gt;0,(_xlfn.XLOOKUP($A75,Indata!$A:$A,Indata!B:B)*Modellvärden!B$7)+Modellvärden!B$6,"")</f>
        <v>37.667144185000005</v>
      </c>
      <c r="C75" s="56">
        <f>IF(_xlfn.XLOOKUP($A75,Indata!$A:$A,Indata!C:C)&lt;&gt;0,(_xlfn.XLOOKUP($A75,Indata!$A:$A,Indata!C:C)*Modellvärden!C$7)+Modellvärden!C$6,"")</f>
        <v>42.253107999999997</v>
      </c>
      <c r="D75" s="56">
        <f>IF(_xlfn.XLOOKUP($A75,Indata!$A:$A,Indata!D:D)&lt;&gt;0,(_xlfn.XLOOKUP($A75,Indata!$A:$A,Indata!D:D)*Modellvärden!D$7)+Modellvärden!D$6,"")</f>
        <v>41.550403680000002</v>
      </c>
      <c r="E75" s="56">
        <f>IF(_xlfn.XLOOKUP($A75,Indata!$A:$A,Indata!E:E)&lt;&gt;0,(_xlfn.XLOOKUP($A75,Indata!$A:$A,Indata!E:E)*Modellvärden!E$7)+Modellvärden!E$6,"")</f>
        <v>42.113335800000002</v>
      </c>
      <c r="F75" s="56">
        <f>IF(_xlfn.XLOOKUP($A75,Indata!$A:$A,Indata!F:F)&lt;&gt;0,(_xlfn.XLOOKUP($A75,Indata!$A:$A,Indata!F:F)*Modellvärden!F$7)+Modellvärden!F$6,"")</f>
        <v>35.629151842031717</v>
      </c>
      <c r="G75" s="56">
        <f>IF(_xlfn.XLOOKUP($A75,Indata!$A:$A,Indata!G:G)&lt;&gt;0,(_xlfn.XLOOKUP($A75,Indata!$A:$A,Indata!G:G)*Modellvärden!G$7)+Modellvärden!G$6,"")</f>
        <v>32.143565199999998</v>
      </c>
      <c r="H75" s="56">
        <f>IF(_xlfn.XLOOKUP($A75,Indata!$A:$A,Indata!H:H)&lt;&gt;0,(_xlfn.XLOOKUP($A75,Indata!$A:$A,Indata!H:H)*Modellvärden!H$7)+Modellvärden!H$6,"")</f>
        <v>35.939177639999997</v>
      </c>
      <c r="I75" s="56">
        <f>IF(_xlfn.XLOOKUP($A75,Indata!$A:$A,Indata!I:I)&lt;&gt;0,(_xlfn.XLOOKUP($A75,Indata!$A:$A,Indata!I:I)*Modellvärden!I$7)+Modellvärden!I$6,"")</f>
        <v>38.203378640000004</v>
      </c>
      <c r="J75" s="56">
        <f>IF(_xlfn.XLOOKUP($A75,Indata!$A:$A,Indata!J:J)&lt;&gt;0,(_xlfn.XLOOKUP($A75,Indata!$A:$A,Indata!J:J)*Modellvärden!J$7)+Modellvärden!J$6,"")</f>
        <v>30.434268400000001</v>
      </c>
      <c r="K75" s="56">
        <f>IF(_xlfn.XLOOKUP($A75,Indata!$A:$A,Indata!K:K)&lt;&gt;0,(_xlfn.XLOOKUP($A75,Indata!$A:$A,Indata!K:K)*Modellvärden!K$7)+Modellvärden!K$6,"")</f>
        <v>34.417383740000005</v>
      </c>
      <c r="L75" s="56">
        <f>IF(_xlfn.XLOOKUP($A75,Indata!$A:$A,Indata!L:L)&lt;&gt;0,(_xlfn.XLOOKUP($A75,Indata!$A:$A,Indata!L:L)*Modellvärden!L$7)+Modellvärden!L$6,"")</f>
        <v>48.239890200000019</v>
      </c>
      <c r="M75" t="str">
        <f>_xlfn.XLOOKUP(A75,Indata!A:A,Indata!M:M)</f>
        <v>Pendlingskommun nära storstad</v>
      </c>
      <c r="N75" s="57">
        <f>IF(K75="",(B75*Modellvärden!B$11)+(C75*Modellvärden!C$11)+(D75*Modellvärden!D$11)+(E75*Modellvärden!E$11)+(F75*Modellvärden!F$11)+(G75*Modellvärden!G$11), (B75*Modellvärden!B$4)+(C75*Modellvärden!C$4)+(D75*Modellvärden!D$4)+(E75*Modellvärden!E$4)+(F75*Modellvärden!F$4)+(G75*Modellvärden!G$4)+(H75*Modellvärden!H$4)+(I75*Modellvärden!I$4)+(J75*Modellvärden!J$4)+(K75*Modellvärden!K$4)+(L75*Modellvärden!L$4))</f>
        <v>38.830742801699436</v>
      </c>
      <c r="O75" s="57">
        <f>IF(K75="",(B75*Modellvärden!B$12)+(C75*Modellvärden!C$12)+(D75*Modellvärden!D$12)+(E75*Modellvärden!E$12)+(F75*Modellvärden!F$12)+(G75*Modellvärden!G$12),(B75*Modellvärden!B$5)+(C75*Modellvärden!C$5)+(D75*Modellvärden!D$5)+(E75*Modellvärden!E$5)+(F75*Modellvärden!F$5)+(G75*Modellvärden!G$5)+(H75*Modellvärden!H$5)+(I75*Modellvärden!I$5)+(J75*Modellvärden!J$5)
+(K75*Modellvärden!K$5)+(L75*Modellvärden!L$5))</f>
        <v>39.733253411213504</v>
      </c>
      <c r="P75" s="57">
        <f>(_xlfn.XLOOKUP(M75,Regressionsresultat!$B$53:$B$61,Modellvärden!$B$21:$B$29)*Modellvärden!$B$18)</f>
        <v>36.636769999999999</v>
      </c>
      <c r="Q75" s="57">
        <f t="shared" si="1"/>
        <v>38.400255404304311</v>
      </c>
      <c r="R75" s="57"/>
    </row>
    <row r="76" spans="1:18" ht="16" x14ac:dyDescent="0.35">
      <c r="A76" s="55" t="s">
        <v>283</v>
      </c>
      <c r="B76" s="56">
        <f>IF(_xlfn.XLOOKUP($A76,Indata!$A:$A,Indata!B:B)&lt;&gt;0,(_xlfn.XLOOKUP($A76,Indata!$A:$A,Indata!B:B)*Modellvärden!B$7)+Modellvärden!B$6,"")</f>
        <v>33.346494124000003</v>
      </c>
      <c r="C76" s="56">
        <f>IF(_xlfn.XLOOKUP($A76,Indata!$A:$A,Indata!C:C)&lt;&gt;0,(_xlfn.XLOOKUP($A76,Indata!$A:$A,Indata!C:C)*Modellvärden!C$7)+Modellvärden!C$6,"")</f>
        <v>35.090885499999999</v>
      </c>
      <c r="D76" s="56">
        <f>IF(_xlfn.XLOOKUP($A76,Indata!$A:$A,Indata!D:D)&lt;&gt;0,(_xlfn.XLOOKUP($A76,Indata!$A:$A,Indata!D:D)*Modellvärden!D$7)+Modellvärden!D$6,"")</f>
        <v>33.882728280000002</v>
      </c>
      <c r="E76" s="56">
        <f>IF(_xlfn.XLOOKUP($A76,Indata!$A:$A,Indata!E:E)&lt;&gt;0,(_xlfn.XLOOKUP($A76,Indata!$A:$A,Indata!E:E)*Modellvärden!E$7)+Modellvärden!E$6,"")</f>
        <v>34.297676000000003</v>
      </c>
      <c r="F76" s="56">
        <f>IF(_xlfn.XLOOKUP($A76,Indata!$A:$A,Indata!F:F)&lt;&gt;0,(_xlfn.XLOOKUP($A76,Indata!$A:$A,Indata!F:F)*Modellvärden!F$7)+Modellvärden!F$6,"")</f>
        <v>36.49355886701337</v>
      </c>
      <c r="G76" s="56">
        <f>IF(_xlfn.XLOOKUP($A76,Indata!$A:$A,Indata!G:G)&lt;&gt;0,(_xlfn.XLOOKUP($A76,Indata!$A:$A,Indata!G:G)*Modellvärden!G$7)+Modellvärden!G$6,"")</f>
        <v>42.163816399999995</v>
      </c>
      <c r="H76" s="56">
        <f>IF(_xlfn.XLOOKUP($A76,Indata!$A:$A,Indata!H:H)&lt;&gt;0,(_xlfn.XLOOKUP($A76,Indata!$A:$A,Indata!H:H)*Modellvärden!H$7)+Modellvärden!H$6,"")</f>
        <v>36.634499939999998</v>
      </c>
      <c r="I76" s="56">
        <f>IF(_xlfn.XLOOKUP($A76,Indata!$A:$A,Indata!I:I)&lt;&gt;0,(_xlfn.XLOOKUP($A76,Indata!$A:$A,Indata!I:I)*Modellvärden!I$7)+Modellvärden!I$6,"")</f>
        <v>32.887487780000001</v>
      </c>
      <c r="J76" s="56">
        <f>IF(_xlfn.XLOOKUP($A76,Indata!$A:$A,Indata!J:J)&lt;&gt;0,(_xlfn.XLOOKUP($A76,Indata!$A:$A,Indata!J:J)*Modellvärden!J$7)+Modellvärden!J$6,"")</f>
        <v>35.245744160000001</v>
      </c>
      <c r="K76" s="56">
        <f>IF(_xlfn.XLOOKUP($A76,Indata!$A:$A,Indata!K:K)&lt;&gt;0,(_xlfn.XLOOKUP($A76,Indata!$A:$A,Indata!K:K)*Modellvärden!K$7)+Modellvärden!K$6,"")</f>
        <v>38.605527780000003</v>
      </c>
      <c r="L76" s="56">
        <f>IF(_xlfn.XLOOKUP($A76,Indata!$A:$A,Indata!L:L)&lt;&gt;0,(_xlfn.XLOOKUP($A76,Indata!$A:$A,Indata!L:L)*Modellvärden!L$7)+Modellvärden!L$6,"")</f>
        <v>33.708524400000016</v>
      </c>
      <c r="M76" t="str">
        <f>_xlfn.XLOOKUP(A76,Indata!A:A,Indata!M:M)</f>
        <v>Mindre stad/tätort</v>
      </c>
      <c r="N76" s="57">
        <f>IF(K76="",(B76*Modellvärden!B$11)+(C76*Modellvärden!C$11)+(D76*Modellvärden!D$11)+(E76*Modellvärden!E$11)+(F76*Modellvärden!F$11)+(G76*Modellvärden!G$11), (B76*Modellvärden!B$4)+(C76*Modellvärden!C$4)+(D76*Modellvärden!D$4)+(E76*Modellvärden!E$4)+(F76*Modellvärden!F$4)+(G76*Modellvärden!G$4)+(H76*Modellvärden!H$4)+(I76*Modellvärden!I$4)+(J76*Modellvärden!J$4)+(K76*Modellvärden!K$4)+(L76*Modellvärden!L$4))</f>
        <v>35.425468272919545</v>
      </c>
      <c r="O76" s="57">
        <f>IF(K76="",(B76*Modellvärden!B$12)+(C76*Modellvärden!C$12)+(D76*Modellvärden!D$12)+(E76*Modellvärden!E$12)+(F76*Modellvärden!F$12)+(G76*Modellvärden!G$12),(B76*Modellvärden!B$5)+(C76*Modellvärden!C$5)+(D76*Modellvärden!D$5)+(E76*Modellvärden!E$5)+(F76*Modellvärden!F$5)+(G76*Modellvärden!G$5)+(H76*Modellvärden!H$5)+(I76*Modellvärden!I$5)+(J76*Modellvärden!J$5)
+(K76*Modellvärden!K$5)+(L76*Modellvärden!L$5))</f>
        <v>35.178864995249256</v>
      </c>
      <c r="P76" s="57">
        <f>(_xlfn.XLOOKUP(M76,Regressionsresultat!$B$53:$B$61,Modellvärden!$B$21:$B$29)*Modellvärden!$B$18)</f>
        <v>26.277491899999998</v>
      </c>
      <c r="Q76" s="57">
        <f t="shared" si="1"/>
        <v>32.293941722722934</v>
      </c>
      <c r="R76" s="57"/>
    </row>
    <row r="77" spans="1:18" ht="16" x14ac:dyDescent="0.35">
      <c r="A77" s="55" t="s">
        <v>107</v>
      </c>
      <c r="B77" s="56">
        <f>IF(_xlfn.XLOOKUP($A77,Indata!$A:$A,Indata!B:B)&lt;&gt;0,(_xlfn.XLOOKUP($A77,Indata!$A:$A,Indata!B:B)*Modellvärden!B$7)+Modellvärden!B$6,"")</f>
        <v>35.850336133000006</v>
      </c>
      <c r="C77" s="56">
        <f>IF(_xlfn.XLOOKUP($A77,Indata!$A:$A,Indata!C:C)&lt;&gt;0,(_xlfn.XLOOKUP($A77,Indata!$A:$A,Indata!C:C)*Modellvärden!C$7)+Modellvärden!C$6,"")</f>
        <v>32.859633700000003</v>
      </c>
      <c r="D77" s="56">
        <f>IF(_xlfn.XLOOKUP($A77,Indata!$A:$A,Indata!D:D)&lt;&gt;0,(_xlfn.XLOOKUP($A77,Indata!$A:$A,Indata!D:D)*Modellvärden!D$7)+Modellvärden!D$6,"")</f>
        <v>33.858528720000002</v>
      </c>
      <c r="E77" s="56">
        <f>IF(_xlfn.XLOOKUP($A77,Indata!$A:$A,Indata!E:E)&lt;&gt;0,(_xlfn.XLOOKUP($A77,Indata!$A:$A,Indata!E:E)*Modellvärden!E$7)+Modellvärden!E$6,"")</f>
        <v>33.9281237</v>
      </c>
      <c r="F77" s="56">
        <f>IF(_xlfn.XLOOKUP($A77,Indata!$A:$A,Indata!F:F)&lt;&gt;0,(_xlfn.XLOOKUP($A77,Indata!$A:$A,Indata!F:F)*Modellvärden!F$7)+Modellvärden!F$6,"")</f>
        <v>34.744127544084186</v>
      </c>
      <c r="G77" s="56">
        <f>IF(_xlfn.XLOOKUP($A77,Indata!$A:$A,Indata!G:G)&lt;&gt;0,(_xlfn.XLOOKUP($A77,Indata!$A:$A,Indata!G:G)*Modellvärden!G$7)+Modellvärden!G$6,"")</f>
        <v>37.356803999999997</v>
      </c>
      <c r="H77" s="56" t="str">
        <f>IF(_xlfn.XLOOKUP($A77,Indata!$A:$A,Indata!H:H)&lt;&gt;0,(_xlfn.XLOOKUP($A77,Indata!$A:$A,Indata!H:H)*Modellvärden!H$7)+Modellvärden!H$6,"")</f>
        <v/>
      </c>
      <c r="I77" s="56" t="str">
        <f>IF(_xlfn.XLOOKUP($A77,Indata!$A:$A,Indata!I:I)&lt;&gt;0,(_xlfn.XLOOKUP($A77,Indata!$A:$A,Indata!I:I)*Modellvärden!I$7)+Modellvärden!I$6,"")</f>
        <v/>
      </c>
      <c r="J77" s="56" t="str">
        <f>IF(_xlfn.XLOOKUP($A77,Indata!$A:$A,Indata!J:J)&lt;&gt;0,(_xlfn.XLOOKUP($A77,Indata!$A:$A,Indata!J:J)*Modellvärden!J$7)+Modellvärden!J$6,"")</f>
        <v/>
      </c>
      <c r="K77" s="56" t="str">
        <f>IF(_xlfn.XLOOKUP($A77,Indata!$A:$A,Indata!K:K)&lt;&gt;0,(_xlfn.XLOOKUP($A77,Indata!$A:$A,Indata!K:K)*Modellvärden!K$7)+Modellvärden!K$6,"")</f>
        <v/>
      </c>
      <c r="L77" s="56" t="str">
        <f>IF(_xlfn.XLOOKUP($A77,Indata!$A:$A,Indata!L:L)&lt;&gt;0,(_xlfn.XLOOKUP($A77,Indata!$A:$A,Indata!L:L)*Modellvärden!L$7)+Modellvärden!L$6,"")</f>
        <v/>
      </c>
      <c r="M77" t="str">
        <f>_xlfn.XLOOKUP(A77,Indata!A:A,Indata!M:M)</f>
        <v>Pendlingskommun nära mindre tätort</v>
      </c>
      <c r="N77" s="57">
        <f>IF(K77="",(B77*Modellvärden!B$11)+(C77*Modellvärden!C$11)+(D77*Modellvärden!D$11)+(E77*Modellvärden!E$11)+(F77*Modellvärden!F$11)+(G77*Modellvärden!G$11), (B77*Modellvärden!B$4)+(C77*Modellvärden!C$4)+(D77*Modellvärden!D$4)+(E77*Modellvärden!E$4)+(F77*Modellvärden!F$4)+(G77*Modellvärden!G$4)+(H77*Modellvärden!H$4)+(I77*Modellvärden!I$4)+(J77*Modellvärden!J$4)+(K77*Modellvärden!K$4)+(L77*Modellvärden!L$4))</f>
        <v>34.636991447269978</v>
      </c>
      <c r="O77" s="57">
        <f>IF(K77="",(B77*Modellvärden!B$12)+(C77*Modellvärden!C$12)+(D77*Modellvärden!D$12)+(E77*Modellvärden!E$12)+(F77*Modellvärden!F$12)+(G77*Modellvärden!G$12),(B77*Modellvärden!B$5)+(C77*Modellvärden!C$5)+(D77*Modellvärden!D$5)+(E77*Modellvärden!E$5)+(F77*Modellvärden!F$5)+(G77*Modellvärden!G$5)+(H77*Modellvärden!H$5)+(I77*Modellvärden!I$5)+(J77*Modellvärden!J$5)
+(K77*Modellvärden!K$5)+(L77*Modellvärden!L$5))</f>
        <v>34.36553899877056</v>
      </c>
      <c r="P77" s="57">
        <f>(_xlfn.XLOOKUP(M77,Regressionsresultat!$B$53:$B$61,Modellvärden!$B$21:$B$29)*Modellvärden!$B$18)</f>
        <v>35.411339999999996</v>
      </c>
      <c r="Q77" s="57">
        <f t="shared" si="1"/>
        <v>34.804623482013511</v>
      </c>
      <c r="R77" s="57"/>
    </row>
    <row r="78" spans="1:18" ht="16" x14ac:dyDescent="0.35">
      <c r="A78" s="55" t="s">
        <v>159</v>
      </c>
      <c r="B78" s="56">
        <f>IF(_xlfn.XLOOKUP($A78,Indata!$A:$A,Indata!B:B)&lt;&gt;0,(_xlfn.XLOOKUP($A78,Indata!$A:$A,Indata!B:B)*Modellvärden!B$7)+Modellvärden!B$6,"")</f>
        <v>36.171158599000002</v>
      </c>
      <c r="C78" s="56">
        <f>IF(_xlfn.XLOOKUP($A78,Indata!$A:$A,Indata!C:C)&lt;&gt;0,(_xlfn.XLOOKUP($A78,Indata!$A:$A,Indata!C:C)*Modellvärden!C$7)+Modellvärden!C$6,"")</f>
        <v>32.523096100000004</v>
      </c>
      <c r="D78" s="56">
        <f>IF(_xlfn.XLOOKUP($A78,Indata!$A:$A,Indata!D:D)&lt;&gt;0,(_xlfn.XLOOKUP($A78,Indata!$A:$A,Indata!D:D)*Modellvärden!D$7)+Modellvärden!D$6,"")</f>
        <v>33.84508452</v>
      </c>
      <c r="E78" s="56">
        <f>IF(_xlfn.XLOOKUP($A78,Indata!$A:$A,Indata!E:E)&lt;&gt;0,(_xlfn.XLOOKUP($A78,Indata!$A:$A,Indata!E:E)*Modellvärden!E$7)+Modellvärden!E$6,"")</f>
        <v>33.935038400000003</v>
      </c>
      <c r="F78" s="56">
        <f>IF(_xlfn.XLOOKUP($A78,Indata!$A:$A,Indata!F:F)&lt;&gt;0,(_xlfn.XLOOKUP($A78,Indata!$A:$A,Indata!F:F)*Modellvärden!F$7)+Modellvärden!F$6,"")</f>
        <v>35.785761049311922</v>
      </c>
      <c r="G78" s="56">
        <f>IF(_xlfn.XLOOKUP($A78,Indata!$A:$A,Indata!G:G)&lt;&gt;0,(_xlfn.XLOOKUP($A78,Indata!$A:$A,Indata!G:G)*Modellvärden!G$7)+Modellvärden!G$6,"")</f>
        <v>39.794162399999998</v>
      </c>
      <c r="H78" s="56" t="str">
        <f>IF(_xlfn.XLOOKUP($A78,Indata!$A:$A,Indata!H:H)&lt;&gt;0,(_xlfn.XLOOKUP($A78,Indata!$A:$A,Indata!H:H)*Modellvärden!H$7)+Modellvärden!H$6,"")</f>
        <v/>
      </c>
      <c r="I78" s="56" t="str">
        <f>IF(_xlfn.XLOOKUP($A78,Indata!$A:$A,Indata!I:I)&lt;&gt;0,(_xlfn.XLOOKUP($A78,Indata!$A:$A,Indata!I:I)*Modellvärden!I$7)+Modellvärden!I$6,"")</f>
        <v/>
      </c>
      <c r="J78" s="56" t="str">
        <f>IF(_xlfn.XLOOKUP($A78,Indata!$A:$A,Indata!J:J)&lt;&gt;0,(_xlfn.XLOOKUP($A78,Indata!$A:$A,Indata!J:J)*Modellvärden!J$7)+Modellvärden!J$6,"")</f>
        <v/>
      </c>
      <c r="K78" s="56" t="str">
        <f>IF(_xlfn.XLOOKUP($A78,Indata!$A:$A,Indata!K:K)&lt;&gt;0,(_xlfn.XLOOKUP($A78,Indata!$A:$A,Indata!K:K)*Modellvärden!K$7)+Modellvärden!K$6,"")</f>
        <v/>
      </c>
      <c r="L78" s="56" t="str">
        <f>IF(_xlfn.XLOOKUP($A78,Indata!$A:$A,Indata!L:L)&lt;&gt;0,(_xlfn.XLOOKUP($A78,Indata!$A:$A,Indata!L:L)*Modellvärden!L$7)+Modellvärden!L$6,"")</f>
        <v/>
      </c>
      <c r="M78" t="str">
        <f>_xlfn.XLOOKUP(A78,Indata!A:A,Indata!M:M)</f>
        <v>Lågpendlingskommun nära större stad</v>
      </c>
      <c r="N78" s="57">
        <f>IF(K78="",(B78*Modellvärden!B$11)+(C78*Modellvärden!C$11)+(D78*Modellvärden!D$11)+(E78*Modellvärden!E$11)+(F78*Modellvärden!F$11)+(G78*Modellvärden!G$11), (B78*Modellvärden!B$4)+(C78*Modellvärden!C$4)+(D78*Modellvärden!D$4)+(E78*Modellvärden!E$4)+(F78*Modellvärden!F$4)+(G78*Modellvärden!G$4)+(H78*Modellvärden!H$4)+(I78*Modellvärden!I$4)+(J78*Modellvärden!J$4)+(K78*Modellvärden!K$4)+(L78*Modellvärden!L$4))</f>
        <v>35.121806509455773</v>
      </c>
      <c r="O78" s="57">
        <f>IF(K78="",(B78*Modellvärden!B$12)+(C78*Modellvärden!C$12)+(D78*Modellvärden!D$12)+(E78*Modellvärden!E$12)+(F78*Modellvärden!F$12)+(G78*Modellvärden!G$12),(B78*Modellvärden!B$5)+(C78*Modellvärden!C$5)+(D78*Modellvärden!D$5)+(E78*Modellvärden!E$5)+(F78*Modellvärden!F$5)+(G78*Modellvärden!G$5)+(H78*Modellvärden!H$5)+(I78*Modellvärden!I$5)+(J78*Modellvärden!J$5)
+(K78*Modellvärden!K$5)+(L78*Modellvärden!L$5))</f>
        <v>34.718707176324621</v>
      </c>
      <c r="P78" s="57">
        <f>(_xlfn.XLOOKUP(M78,Regressionsresultat!$B$53:$B$61,Modellvärden!$B$21:$B$29)*Modellvärden!$B$18)</f>
        <v>45.926090000000002</v>
      </c>
      <c r="Q78" s="57">
        <f t="shared" si="1"/>
        <v>38.58886789526013</v>
      </c>
      <c r="R78" s="57"/>
    </row>
    <row r="79" spans="1:18" ht="16" x14ac:dyDescent="0.35">
      <c r="A79" s="55" t="s">
        <v>44</v>
      </c>
      <c r="B79" s="56">
        <f>IF(_xlfn.XLOOKUP($A79,Indata!$A:$A,Indata!B:B)&lt;&gt;0,(_xlfn.XLOOKUP($A79,Indata!$A:$A,Indata!B:B)*Modellvärden!B$7)+Modellvärden!B$6,"")</f>
        <v>37.644165418</v>
      </c>
      <c r="C79" s="56">
        <f>IF(_xlfn.XLOOKUP($A79,Indata!$A:$A,Indata!C:C)&lt;&gt;0,(_xlfn.XLOOKUP($A79,Indata!$A:$A,Indata!C:C)*Modellvärden!C$7)+Modellvärden!C$6,"")</f>
        <v>33.713278600000002</v>
      </c>
      <c r="D79" s="56">
        <f>IF(_xlfn.XLOOKUP($A79,Indata!$A:$A,Indata!D:D)&lt;&gt;0,(_xlfn.XLOOKUP($A79,Indata!$A:$A,Indata!D:D)*Modellvärden!D$7)+Modellvärden!D$6,"")</f>
        <v>35.183230560000005</v>
      </c>
      <c r="E79" s="56">
        <f>IF(_xlfn.XLOOKUP($A79,Indata!$A:$A,Indata!E:E)&lt;&gt;0,(_xlfn.XLOOKUP($A79,Indata!$A:$A,Indata!E:E)*Modellvärden!E$7)+Modellvärden!E$6,"")</f>
        <v>34.259773199999998</v>
      </c>
      <c r="F79" s="56">
        <f>IF(_xlfn.XLOOKUP($A79,Indata!$A:$A,Indata!F:F)&lt;&gt;0,(_xlfn.XLOOKUP($A79,Indata!$A:$A,Indata!F:F)*Modellvärden!F$7)+Modellvärden!F$6,"")</f>
        <v>33.499283444322423</v>
      </c>
      <c r="G79" s="56">
        <f>IF(_xlfn.XLOOKUP($A79,Indata!$A:$A,Indata!G:G)&lt;&gt;0,(_xlfn.XLOOKUP($A79,Indata!$A:$A,Indata!G:G)*Modellvärden!G$7)+Modellvärden!G$6,"")</f>
        <v>33.768470799999996</v>
      </c>
      <c r="H79" s="56">
        <f>IF(_xlfn.XLOOKUP($A79,Indata!$A:$A,Indata!H:H)&lt;&gt;0,(_xlfn.XLOOKUP($A79,Indata!$A:$A,Indata!H:H)*Modellvärden!H$7)+Modellvärden!H$6,"")</f>
        <v>40.389240360000002</v>
      </c>
      <c r="I79" s="56">
        <f>IF(_xlfn.XLOOKUP($A79,Indata!$A:$A,Indata!I:I)&lt;&gt;0,(_xlfn.XLOOKUP($A79,Indata!$A:$A,Indata!I:I)*Modellvärden!I$7)+Modellvärden!I$6,"")</f>
        <v>42.084822760000002</v>
      </c>
      <c r="J79" s="56">
        <f>IF(_xlfn.XLOOKUP($A79,Indata!$A:$A,Indata!J:J)&lt;&gt;0,(_xlfn.XLOOKUP($A79,Indata!$A:$A,Indata!J:J)*Modellvärden!J$7)+Modellvärden!J$6,"")</f>
        <v>32.813569600000001</v>
      </c>
      <c r="K79" s="56">
        <f>IF(_xlfn.XLOOKUP($A79,Indata!$A:$A,Indata!K:K)&lt;&gt;0,(_xlfn.XLOOKUP($A79,Indata!$A:$A,Indata!K:K)*Modellvärden!K$7)+Modellvärden!K$6,"")</f>
        <v>38.063957430000002</v>
      </c>
      <c r="L79" s="56">
        <f>IF(_xlfn.XLOOKUP($A79,Indata!$A:$A,Indata!L:L)&lt;&gt;0,(_xlfn.XLOOKUP($A79,Indata!$A:$A,Indata!L:L)*Modellvärden!L$7)+Modellvärden!L$6,"")</f>
        <v>34.861807400000032</v>
      </c>
      <c r="M79" t="str">
        <f>_xlfn.XLOOKUP(A79,Indata!A:A,Indata!M:M)</f>
        <v>Pendlingskommun nära storstad</v>
      </c>
      <c r="N79" s="57">
        <f>IF(K79="",(B79*Modellvärden!B$11)+(C79*Modellvärden!C$11)+(D79*Modellvärden!D$11)+(E79*Modellvärden!E$11)+(F79*Modellvärden!F$11)+(G79*Modellvärden!G$11), (B79*Modellvärden!B$4)+(C79*Modellvärden!C$4)+(D79*Modellvärden!D$4)+(E79*Modellvärden!E$4)+(F79*Modellvärden!F$4)+(G79*Modellvärden!G$4)+(H79*Modellvärden!H$4)+(I79*Modellvärden!I$4)+(J79*Modellvärden!J$4)+(K79*Modellvärden!K$4)+(L79*Modellvärden!L$4))</f>
        <v>36.12757149220328</v>
      </c>
      <c r="O79" s="57">
        <f>IF(K79="",(B79*Modellvärden!B$12)+(C79*Modellvärden!C$12)+(D79*Modellvärden!D$12)+(E79*Modellvärden!E$12)+(F79*Modellvärden!F$12)+(G79*Modellvärden!G$12),(B79*Modellvärden!B$5)+(C79*Modellvärden!C$5)+(D79*Modellvärden!D$5)+(E79*Modellvärden!E$5)+(F79*Modellvärden!F$5)+(G79*Modellvärden!G$5)+(H79*Modellvärden!H$5)+(I79*Modellvärden!I$5)+(J79*Modellvärden!J$5)
+(K79*Modellvärden!K$5)+(L79*Modellvärden!L$5))</f>
        <v>35.980125497277982</v>
      </c>
      <c r="P79" s="57">
        <f>(_xlfn.XLOOKUP(M79,Regressionsresultat!$B$53:$B$61,Modellvärden!$B$21:$B$29)*Modellvärden!$B$18)</f>
        <v>36.636769999999999</v>
      </c>
      <c r="Q79" s="57">
        <f t="shared" si="1"/>
        <v>36.248155663160425</v>
      </c>
      <c r="R79" s="57"/>
    </row>
    <row r="80" spans="1:18" ht="16" x14ac:dyDescent="0.35">
      <c r="A80" s="55" t="s">
        <v>238</v>
      </c>
      <c r="B80" s="56">
        <f>IF(_xlfn.XLOOKUP($A80,Indata!$A:$A,Indata!B:B)&lt;&gt;0,(_xlfn.XLOOKUP($A80,Indata!$A:$A,Indata!B:B)*Modellvärden!B$7)+Modellvärden!B$6,"")</f>
        <v>36.100773517</v>
      </c>
      <c r="C80" s="56">
        <f>IF(_xlfn.XLOOKUP($A80,Indata!$A:$A,Indata!C:C)&lt;&gt;0,(_xlfn.XLOOKUP($A80,Indata!$A:$A,Indata!C:C)*Modellvärden!C$7)+Modellvärden!C$6,"")</f>
        <v>32.165900499999999</v>
      </c>
      <c r="D80" s="56">
        <f>IF(_xlfn.XLOOKUP($A80,Indata!$A:$A,Indata!D:D)&lt;&gt;0,(_xlfn.XLOOKUP($A80,Indata!$A:$A,Indata!D:D)*Modellvärden!D$7)+Modellvärden!D$6,"")</f>
        <v>33.806544479999999</v>
      </c>
      <c r="E80" s="56">
        <f>IF(_xlfn.XLOOKUP($A80,Indata!$A:$A,Indata!E:E)&lt;&gt;0,(_xlfn.XLOOKUP($A80,Indata!$A:$A,Indata!E:E)*Modellvärden!E$7)+Modellvärden!E$6,"")</f>
        <v>33.7122314</v>
      </c>
      <c r="F80" s="56">
        <f>IF(_xlfn.XLOOKUP($A80,Indata!$A:$A,Indata!F:F)&lt;&gt;0,(_xlfn.XLOOKUP($A80,Indata!$A:$A,Indata!F:F)*Modellvärden!F$7)+Modellvärden!F$6,"")</f>
        <v>35.278576376201919</v>
      </c>
      <c r="G80" s="56">
        <f>IF(_xlfn.XLOOKUP($A80,Indata!$A:$A,Indata!G:G)&lt;&gt;0,(_xlfn.XLOOKUP($A80,Indata!$A:$A,Indata!G:G)*Modellvärden!G$7)+Modellvärden!G$6,"")</f>
        <v>27.742779199999998</v>
      </c>
      <c r="H80" s="56">
        <f>IF(_xlfn.XLOOKUP($A80,Indata!$A:$A,Indata!H:H)&lt;&gt;0,(_xlfn.XLOOKUP($A80,Indata!$A:$A,Indata!H:H)*Modellvärden!H$7)+Modellvärden!H$6,"")</f>
        <v>37.561596340000001</v>
      </c>
      <c r="I80" s="56">
        <f>IF(_xlfn.XLOOKUP($A80,Indata!$A:$A,Indata!I:I)&lt;&gt;0,(_xlfn.XLOOKUP($A80,Indata!$A:$A,Indata!I:I)*Modellvärden!I$7)+Modellvärden!I$6,"")</f>
        <v>36.009518920000005</v>
      </c>
      <c r="J80" s="56">
        <f>IF(_xlfn.XLOOKUP($A80,Indata!$A:$A,Indata!J:J)&lt;&gt;0,(_xlfn.XLOOKUP($A80,Indata!$A:$A,Indata!J:J)*Modellvärden!J$7)+Modellvärden!J$6,"")</f>
        <v>32.337709360000005</v>
      </c>
      <c r="K80" s="56">
        <f>IF(_xlfn.XLOOKUP($A80,Indata!$A:$A,Indata!K:K)&lt;&gt;0,(_xlfn.XLOOKUP($A80,Indata!$A:$A,Indata!K:K)*Modellvärden!K$7)+Modellvärden!K$6,"")</f>
        <v>31.745636680000004</v>
      </c>
      <c r="L80" s="56">
        <f>IF(_xlfn.XLOOKUP($A80,Indata!$A:$A,Indata!L:L)&lt;&gt;0,(_xlfn.XLOOKUP($A80,Indata!$A:$A,Indata!L:L)*Modellvärden!L$7)+Modellvärden!L$6,"")</f>
        <v>33.708524400000016</v>
      </c>
      <c r="M80" t="str">
        <f>_xlfn.XLOOKUP(A80,Indata!A:A,Indata!M:M)</f>
        <v>Landsbygdskommun</v>
      </c>
      <c r="N80" s="57">
        <f>IF(K80="",(B80*Modellvärden!B$11)+(C80*Modellvärden!C$11)+(D80*Modellvärden!D$11)+(E80*Modellvärden!E$11)+(F80*Modellvärden!F$11)+(G80*Modellvärden!G$11), (B80*Modellvärden!B$4)+(C80*Modellvärden!C$4)+(D80*Modellvärden!D$4)+(E80*Modellvärden!E$4)+(F80*Modellvärden!F$4)+(G80*Modellvärden!G$4)+(H80*Modellvärden!H$4)+(I80*Modellvärden!I$4)+(J80*Modellvärden!J$4)+(K80*Modellvärden!K$4)+(L80*Modellvärden!L$4))</f>
        <v>33.531648747486535</v>
      </c>
      <c r="O80" s="57">
        <f>IF(K80="",(B80*Modellvärden!B$12)+(C80*Modellvärden!C$12)+(D80*Modellvärden!D$12)+(E80*Modellvärden!E$12)+(F80*Modellvärden!F$12)+(G80*Modellvärden!G$12),(B80*Modellvärden!B$5)+(C80*Modellvärden!C$5)+(D80*Modellvärden!D$5)+(E80*Modellvärden!E$5)+(F80*Modellvärden!F$5)+(G80*Modellvärden!G$5)+(H80*Modellvärden!H$5)+(I80*Modellvärden!I$5)+(J80*Modellvärden!J$5)
+(K80*Modellvärden!K$5)+(L80*Modellvärden!L$5))</f>
        <v>33.439344276433374</v>
      </c>
      <c r="P80" s="57">
        <f>(_xlfn.XLOOKUP(M80,Regressionsresultat!$B$53:$B$61,Modellvärden!$B$21:$B$29)*Modellvärden!$B$18)</f>
        <v>25.386849999999999</v>
      </c>
      <c r="Q80" s="57">
        <f t="shared" si="1"/>
        <v>30.785947674639967</v>
      </c>
      <c r="R80" s="57"/>
    </row>
    <row r="81" spans="1:18" ht="16" x14ac:dyDescent="0.35">
      <c r="A81" s="55" t="s">
        <v>299</v>
      </c>
      <c r="B81" s="56">
        <f>IF(_xlfn.XLOOKUP($A81,Indata!$A:$A,Indata!B:B)&lt;&gt;0,(_xlfn.XLOOKUP($A81,Indata!$A:$A,Indata!B:B)*Modellvärden!B$7)+Modellvärden!B$6,"")</f>
        <v>17.213987587000002</v>
      </c>
      <c r="C81" s="56">
        <f>IF(_xlfn.XLOOKUP($A81,Indata!$A:$A,Indata!C:C)&lt;&gt;0,(_xlfn.XLOOKUP($A81,Indata!$A:$A,Indata!C:C)*Modellvärden!C$7)+Modellvärden!C$6,"")</f>
        <v>32.508635499999997</v>
      </c>
      <c r="D81" s="56">
        <f>IF(_xlfn.XLOOKUP($A81,Indata!$A:$A,Indata!D:D)&lt;&gt;0,(_xlfn.XLOOKUP($A81,Indata!$A:$A,Indata!D:D)*Modellvärden!D$7)+Modellvärden!D$6,"")</f>
        <v>33.755456520000003</v>
      </c>
      <c r="E81" s="56">
        <f>IF(_xlfn.XLOOKUP($A81,Indata!$A:$A,Indata!E:E)&lt;&gt;0,(_xlfn.XLOOKUP($A81,Indata!$A:$A,Indata!E:E)*Modellvärden!E$7)+Modellvärden!E$6,"")</f>
        <v>33.717097299999999</v>
      </c>
      <c r="F81" s="56">
        <f>IF(_xlfn.XLOOKUP($A81,Indata!$A:$A,Indata!F:F)&lt;&gt;0,(_xlfn.XLOOKUP($A81,Indata!$A:$A,Indata!F:F)*Modellvärden!F$7)+Modellvärden!F$6,"")</f>
        <v>35.820439938144325</v>
      </c>
      <c r="G81" s="56">
        <f>IF(_xlfn.XLOOKUP($A81,Indata!$A:$A,Indata!G:G)&lt;&gt;0,(_xlfn.XLOOKUP($A81,Indata!$A:$A,Indata!G:G)*Modellvärden!G$7)+Modellvärden!G$6,"")</f>
        <v>31.534225599999999</v>
      </c>
      <c r="H81" s="56" t="str">
        <f>IF(_xlfn.XLOOKUP($A81,Indata!$A:$A,Indata!H:H)&lt;&gt;0,(_xlfn.XLOOKUP($A81,Indata!$A:$A,Indata!H:H)*Modellvärden!H$7)+Modellvärden!H$6,"")</f>
        <v/>
      </c>
      <c r="I81" s="56" t="str">
        <f>IF(_xlfn.XLOOKUP($A81,Indata!$A:$A,Indata!I:I)&lt;&gt;0,(_xlfn.XLOOKUP($A81,Indata!$A:$A,Indata!I:I)*Modellvärden!I$7)+Modellvärden!I$6,"")</f>
        <v/>
      </c>
      <c r="J81" s="56" t="str">
        <f>IF(_xlfn.XLOOKUP($A81,Indata!$A:$A,Indata!J:J)&lt;&gt;0,(_xlfn.XLOOKUP($A81,Indata!$A:$A,Indata!J:J)*Modellvärden!J$7)+Modellvärden!J$6,"")</f>
        <v/>
      </c>
      <c r="K81" s="56" t="str">
        <f>IF(_xlfn.XLOOKUP($A81,Indata!$A:$A,Indata!K:K)&lt;&gt;0,(_xlfn.XLOOKUP($A81,Indata!$A:$A,Indata!K:K)*Modellvärden!K$7)+Modellvärden!K$6,"")</f>
        <v/>
      </c>
      <c r="L81" s="56" t="str">
        <f>IF(_xlfn.XLOOKUP($A81,Indata!$A:$A,Indata!L:L)&lt;&gt;0,(_xlfn.XLOOKUP($A81,Indata!$A:$A,Indata!L:L)*Modellvärden!L$7)+Modellvärden!L$6,"")</f>
        <v/>
      </c>
      <c r="M81" t="str">
        <f>_xlfn.XLOOKUP(A81,Indata!A:A,Indata!M:M)</f>
        <v>Landsbygdskommun med besöksnäring</v>
      </c>
      <c r="N81" s="57">
        <f>IF(K81="",(B81*Modellvärden!B$11)+(C81*Modellvärden!C$11)+(D81*Modellvärden!D$11)+(E81*Modellvärden!E$11)+(F81*Modellvärden!F$11)+(G81*Modellvärden!G$11), (B81*Modellvärden!B$4)+(C81*Modellvärden!C$4)+(D81*Modellvärden!D$4)+(E81*Modellvärden!E$4)+(F81*Modellvärden!F$4)+(G81*Modellvärden!G$4)+(H81*Modellvärden!H$4)+(I81*Modellvärden!I$4)+(J81*Modellvärden!J$4)+(K81*Modellvärden!K$4)+(L81*Modellvärden!L$4))</f>
        <v>30.719490205949064</v>
      </c>
      <c r="O81" s="57">
        <f>IF(K81="",(B81*Modellvärden!B$12)+(C81*Modellvärden!C$12)+(D81*Modellvärden!D$12)+(E81*Modellvärden!E$12)+(F81*Modellvärden!F$12)+(G81*Modellvärden!G$12),(B81*Modellvärden!B$5)+(C81*Modellvärden!C$5)+(D81*Modellvärden!D$5)+(E81*Modellvärden!E$5)+(F81*Modellvärden!F$5)+(G81*Modellvärden!G$5)+(H81*Modellvärden!H$5)+(I81*Modellvärden!I$5)+(J81*Modellvärden!J$5)
+(K81*Modellvärden!K$5)+(L81*Modellvärden!L$5))</f>
        <v>31.30264078193591</v>
      </c>
      <c r="P81" s="57">
        <f>(_xlfn.XLOOKUP(M81,Regressionsresultat!$B$53:$B$61,Modellvärden!$B$21:$B$29)*Modellvärden!$B$18)</f>
        <v>33.92051</v>
      </c>
      <c r="Q81" s="57">
        <f t="shared" si="1"/>
        <v>31.98088032929499</v>
      </c>
      <c r="R81" s="57"/>
    </row>
    <row r="82" spans="1:18" ht="16" x14ac:dyDescent="0.35">
      <c r="A82" s="55" t="s">
        <v>287</v>
      </c>
      <c r="B82" s="56">
        <f>IF(_xlfn.XLOOKUP($A82,Indata!$A:$A,Indata!B:B)&lt;&gt;0,(_xlfn.XLOOKUP($A82,Indata!$A:$A,Indata!B:B)*Modellvärden!B$7)+Modellvärden!B$6,"")</f>
        <v>35.966348647000004</v>
      </c>
      <c r="C82" s="56">
        <f>IF(_xlfn.XLOOKUP($A82,Indata!$A:$A,Indata!C:C)&lt;&gt;0,(_xlfn.XLOOKUP($A82,Indata!$A:$A,Indata!C:C)*Modellvärden!C$7)+Modellvärden!C$6,"")</f>
        <v>33.871030599999997</v>
      </c>
      <c r="D82" s="56">
        <f>IF(_xlfn.XLOOKUP($A82,Indata!$A:$A,Indata!D:D)&lt;&gt;0,(_xlfn.XLOOKUP($A82,Indata!$A:$A,Indata!D:D)*Modellvärden!D$7)+Modellvärden!D$6,"")</f>
        <v>33.95622324</v>
      </c>
      <c r="E82" s="56">
        <f>IF(_xlfn.XLOOKUP($A82,Indata!$A:$A,Indata!E:E)&lt;&gt;0,(_xlfn.XLOOKUP($A82,Indata!$A:$A,Indata!E:E)*Modellvärden!E$7)+Modellvärden!E$6,"")</f>
        <v>34.092027700000003</v>
      </c>
      <c r="F82" s="56">
        <f>IF(_xlfn.XLOOKUP($A82,Indata!$A:$A,Indata!F:F)&lt;&gt;0,(_xlfn.XLOOKUP($A82,Indata!$A:$A,Indata!F:F)*Modellvärden!F$7)+Modellvärden!F$6,"")</f>
        <v>35.476286480565939</v>
      </c>
      <c r="G82" s="56">
        <f>IF(_xlfn.XLOOKUP($A82,Indata!$A:$A,Indata!G:G)&lt;&gt;0,(_xlfn.XLOOKUP($A82,Indata!$A:$A,Indata!G:G)*Modellvärden!G$7)+Modellvärden!G$6,"")</f>
        <v>32.414382799999998</v>
      </c>
      <c r="H82" s="56">
        <f>IF(_xlfn.XLOOKUP($A82,Indata!$A:$A,Indata!H:H)&lt;&gt;0,(_xlfn.XLOOKUP($A82,Indata!$A:$A,Indata!H:H)*Modellvärden!H$7)+Modellvärden!H$6,"")</f>
        <v>33.436017359999994</v>
      </c>
      <c r="I82" s="56">
        <f>IF(_xlfn.XLOOKUP($A82,Indata!$A:$A,Indata!I:I)&lt;&gt;0,(_xlfn.XLOOKUP($A82,Indata!$A:$A,Indata!I:I)*Modellvärden!I$7)+Modellvärden!I$6,"")</f>
        <v>54.319809659999997</v>
      </c>
      <c r="J82" s="56">
        <f>IF(_xlfn.XLOOKUP($A82,Indata!$A:$A,Indata!J:J)&lt;&gt;0,(_xlfn.XLOOKUP($A82,Indata!$A:$A,Indata!J:J)*Modellvärden!J$7)+Modellvärden!J$6,"")</f>
        <v>43.652608400000005</v>
      </c>
      <c r="K82" s="56">
        <f>IF(_xlfn.XLOOKUP($A82,Indata!$A:$A,Indata!K:K)&lt;&gt;0,(_xlfn.XLOOKUP($A82,Indata!$A:$A,Indata!K:K)*Modellvärden!K$7)+Modellvärden!K$6,"")</f>
        <v>32.828777380000005</v>
      </c>
      <c r="L82" s="56">
        <f>IF(_xlfn.XLOOKUP($A82,Indata!$A:$A,Indata!L:L)&lt;&gt;0,(_xlfn.XLOOKUP($A82,Indata!$A:$A,Indata!L:L)*Modellvärden!L$7)+Modellvärden!L$6,"")</f>
        <v>36.245746999999994</v>
      </c>
      <c r="M82" t="str">
        <f>_xlfn.XLOOKUP(A82,Indata!A:A,Indata!M:M)</f>
        <v>Mindre stad/tätort</v>
      </c>
      <c r="N82" s="57">
        <f>IF(K82="",(B82*Modellvärden!B$11)+(C82*Modellvärden!C$11)+(D82*Modellvärden!D$11)+(E82*Modellvärden!E$11)+(F82*Modellvärden!F$11)+(G82*Modellvärden!G$11), (B82*Modellvärden!B$4)+(C82*Modellvärden!C$4)+(D82*Modellvärden!D$4)+(E82*Modellvärden!E$4)+(F82*Modellvärden!F$4)+(G82*Modellvärden!G$4)+(H82*Modellvärden!H$4)+(I82*Modellvärden!I$4)+(J82*Modellvärden!J$4)+(K82*Modellvärden!K$4)+(L82*Modellvärden!L$4))</f>
        <v>37.500207612355801</v>
      </c>
      <c r="O82" s="57">
        <f>IF(K82="",(B82*Modellvärden!B$12)+(C82*Modellvärden!C$12)+(D82*Modellvärden!D$12)+(E82*Modellvärden!E$12)+(F82*Modellvärden!F$12)+(G82*Modellvärden!G$12),(B82*Modellvärden!B$5)+(C82*Modellvärden!C$5)+(D82*Modellvärden!D$5)+(E82*Modellvärden!E$5)+(F82*Modellvärden!F$5)+(G82*Modellvärden!G$5)+(H82*Modellvärden!H$5)+(I82*Modellvärden!I$5)+(J82*Modellvärden!J$5)
+(K82*Modellvärden!K$5)+(L82*Modellvärden!L$5))</f>
        <v>37.637351099079702</v>
      </c>
      <c r="P82" s="57">
        <f>(_xlfn.XLOOKUP(M82,Regressionsresultat!$B$53:$B$61,Modellvärden!$B$21:$B$29)*Modellvärden!$B$18)</f>
        <v>26.277491899999998</v>
      </c>
      <c r="Q82" s="57">
        <f t="shared" si="1"/>
        <v>33.805016870478504</v>
      </c>
      <c r="R82" s="57"/>
    </row>
    <row r="83" spans="1:18" ht="16" x14ac:dyDescent="0.35">
      <c r="A83" s="55" t="s">
        <v>166</v>
      </c>
      <c r="B83" s="56">
        <f>IF(_xlfn.XLOOKUP($A83,Indata!$A:$A,Indata!B:B)&lt;&gt;0,(_xlfn.XLOOKUP($A83,Indata!$A:$A,Indata!B:B)*Modellvärden!B$7)+Modellvärden!B$6,"")</f>
        <v>37.418100565000003</v>
      </c>
      <c r="C83" s="56">
        <f>IF(_xlfn.XLOOKUP($A83,Indata!$A:$A,Indata!C:C)&lt;&gt;0,(_xlfn.XLOOKUP($A83,Indata!$A:$A,Indata!C:C)*Modellvärden!C$7)+Modellvärden!C$6,"")</f>
        <v>35.300282500000002</v>
      </c>
      <c r="D83" s="56">
        <f>IF(_xlfn.XLOOKUP($A83,Indata!$A:$A,Indata!D:D)&lt;&gt;0,(_xlfn.XLOOKUP($A83,Indata!$A:$A,Indata!D:D)*Modellvärden!D$7)+Modellvärden!D$6,"")</f>
        <v>35.087328600000006</v>
      </c>
      <c r="E83" s="56">
        <f>IF(_xlfn.XLOOKUP($A83,Indata!$A:$A,Indata!E:E)&lt;&gt;0,(_xlfn.XLOOKUP($A83,Indata!$A:$A,Indata!E:E)*Modellvärden!E$7)+Modellvärden!E$6,"")</f>
        <v>36.363122500000003</v>
      </c>
      <c r="F83" s="56">
        <f>IF(_xlfn.XLOOKUP($A83,Indata!$A:$A,Indata!F:F)&lt;&gt;0,(_xlfn.XLOOKUP($A83,Indata!$A:$A,Indata!F:F)*Modellvärden!F$7)+Modellvärden!F$6,"")</f>
        <v>36.008555466022834</v>
      </c>
      <c r="G83" s="56">
        <f>IF(_xlfn.XLOOKUP($A83,Indata!$A:$A,Indata!G:G)&lt;&gt;0,(_xlfn.XLOOKUP($A83,Indata!$A:$A,Indata!G:G)*Modellvärden!G$7)+Modellvärden!G$6,"")</f>
        <v>39.4556404</v>
      </c>
      <c r="H83" s="56">
        <f>IF(_xlfn.XLOOKUP($A83,Indata!$A:$A,Indata!H:H)&lt;&gt;0,(_xlfn.XLOOKUP($A83,Indata!$A:$A,Indata!H:H)*Modellvärden!H$7)+Modellvärden!H$6,"")</f>
        <v>33.853210739999994</v>
      </c>
      <c r="I83" s="56">
        <f>IF(_xlfn.XLOOKUP($A83,Indata!$A:$A,Indata!I:I)&lt;&gt;0,(_xlfn.XLOOKUP($A83,Indata!$A:$A,Indata!I:I)*Modellvärden!I$7)+Modellvärden!I$6,"")</f>
        <v>29.849835859999999</v>
      </c>
      <c r="J83" s="56">
        <f>IF(_xlfn.XLOOKUP($A83,Indata!$A:$A,Indata!J:J)&lt;&gt;0,(_xlfn.XLOOKUP($A83,Indata!$A:$A,Indata!J:J)*Modellvärden!J$7)+Modellvärden!J$6,"")</f>
        <v>30.011281520000001</v>
      </c>
      <c r="K83" s="56">
        <f>IF(_xlfn.XLOOKUP($A83,Indata!$A:$A,Indata!K:K)&lt;&gt;0,(_xlfn.XLOOKUP($A83,Indata!$A:$A,Indata!K:K)*Modellvärden!K$7)+Modellvärden!K$6,"")</f>
        <v>36.114304169999997</v>
      </c>
      <c r="L83" s="56">
        <f>IF(_xlfn.XLOOKUP($A83,Indata!$A:$A,Indata!L:L)&lt;&gt;0,(_xlfn.XLOOKUP($A83,Indata!$A:$A,Indata!L:L)*Modellvärden!L$7)+Modellvärden!L$6,"")</f>
        <v>30.018018799999993</v>
      </c>
      <c r="M83" t="str">
        <f>_xlfn.XLOOKUP(A83,Indata!A:A,Indata!M:M)</f>
        <v>Pendlingskommun nära storstad</v>
      </c>
      <c r="N83" s="57">
        <f>IF(K83="",(B83*Modellvärden!B$11)+(C83*Modellvärden!C$11)+(D83*Modellvärden!D$11)+(E83*Modellvärden!E$11)+(F83*Modellvärden!F$11)+(G83*Modellvärden!G$11), (B83*Modellvärden!B$4)+(C83*Modellvärden!C$4)+(D83*Modellvärden!D$4)+(E83*Modellvärden!E$4)+(F83*Modellvärden!F$4)+(G83*Modellvärden!G$4)+(H83*Modellvärden!H$4)+(I83*Modellvärden!I$4)+(J83*Modellvärden!J$4)+(K83*Modellvärden!K$4)+(L83*Modellvärden!L$4))</f>
        <v>34.171048457341278</v>
      </c>
      <c r="O83" s="57">
        <f>IF(K83="",(B83*Modellvärden!B$12)+(C83*Modellvärden!C$12)+(D83*Modellvärden!D$12)+(E83*Modellvärden!E$12)+(F83*Modellvärden!F$12)+(G83*Modellvärden!G$12),(B83*Modellvärden!B$5)+(C83*Modellvärden!C$5)+(D83*Modellvärden!D$5)+(E83*Modellvärden!E$5)+(F83*Modellvärden!F$5)+(G83*Modellvärden!G$5)+(H83*Modellvärden!H$5)+(I83*Modellvärden!I$5)+(J83*Modellvärden!J$5)
+(K83*Modellvärden!K$5)+(L83*Modellvärden!L$5))</f>
        <v>34.018305237846789</v>
      </c>
      <c r="P83" s="57">
        <f>(_xlfn.XLOOKUP(M83,Regressionsresultat!$B$53:$B$61,Modellvärden!$B$21:$B$29)*Modellvärden!$B$18)</f>
        <v>36.636769999999999</v>
      </c>
      <c r="Q83" s="57">
        <f t="shared" si="1"/>
        <v>34.942041231729355</v>
      </c>
      <c r="R83" s="57"/>
    </row>
    <row r="84" spans="1:18" ht="16" x14ac:dyDescent="0.35">
      <c r="A84" s="55" t="s">
        <v>158</v>
      </c>
      <c r="B84" s="56">
        <f>IF(_xlfn.XLOOKUP($A84,Indata!$A:$A,Indata!B:B)&lt;&gt;0,(_xlfn.XLOOKUP($A84,Indata!$A:$A,Indata!B:B)*Modellvärden!B$7)+Modellvärden!B$6,"")</f>
        <v>35.579139001000001</v>
      </c>
      <c r="C84" s="56">
        <f>IF(_xlfn.XLOOKUP($A84,Indata!$A:$A,Indata!C:C)&lt;&gt;0,(_xlfn.XLOOKUP($A84,Indata!$A:$A,Indata!C:C)*Modellvärden!C$7)+Modellvärden!C$6,"")</f>
        <v>36.461449899999998</v>
      </c>
      <c r="D84" s="56">
        <f>IF(_xlfn.XLOOKUP($A84,Indata!$A:$A,Indata!D:D)&lt;&gt;0,(_xlfn.XLOOKUP($A84,Indata!$A:$A,Indata!D:D)*Modellvärden!D$7)+Modellvärden!D$6,"")</f>
        <v>34.116657360000005</v>
      </c>
      <c r="E84" s="56">
        <f>IF(_xlfn.XLOOKUP($A84,Indata!$A:$A,Indata!E:E)&lt;&gt;0,(_xlfn.XLOOKUP($A84,Indata!$A:$A,Indata!E:E)*Modellvärden!E$7)+Modellvärden!E$6,"")</f>
        <v>35.218611600000003</v>
      </c>
      <c r="F84" s="56">
        <f>IF(_xlfn.XLOOKUP($A84,Indata!$A:$A,Indata!F:F)&lt;&gt;0,(_xlfn.XLOOKUP($A84,Indata!$A:$A,Indata!F:F)*Modellvärden!F$7)+Modellvärden!F$6,"")</f>
        <v>35.619494048578353</v>
      </c>
      <c r="G84" s="56">
        <f>IF(_xlfn.XLOOKUP($A84,Indata!$A:$A,Indata!G:G)&lt;&gt;0,(_xlfn.XLOOKUP($A84,Indata!$A:$A,Indata!G:G)*Modellvärden!G$7)+Modellvärden!G$6,"")</f>
        <v>44.601174799999995</v>
      </c>
      <c r="H84" s="56">
        <f>IF(_xlfn.XLOOKUP($A84,Indata!$A:$A,Indata!H:H)&lt;&gt;0,(_xlfn.XLOOKUP($A84,Indata!$A:$A,Indata!H:H)*Modellvärden!H$7)+Modellvärden!H$6,"")</f>
        <v>41.316336759999999</v>
      </c>
      <c r="I84" s="56">
        <f>IF(_xlfn.XLOOKUP($A84,Indata!$A:$A,Indata!I:I)&lt;&gt;0,(_xlfn.XLOOKUP($A84,Indata!$A:$A,Indata!I:I)*Modellvärden!I$7)+Modellvärden!I$6,"")</f>
        <v>45.291233120000001</v>
      </c>
      <c r="J84" s="56">
        <f>IF(_xlfn.XLOOKUP($A84,Indata!$A:$A,Indata!J:J)&lt;&gt;0,(_xlfn.XLOOKUP($A84,Indata!$A:$A,Indata!J:J)*Modellvärden!J$7)+Modellvärden!J$6,"")</f>
        <v>35.933097840000002</v>
      </c>
      <c r="K84" s="56">
        <f>IF(_xlfn.XLOOKUP($A84,Indata!$A:$A,Indata!K:K)&lt;&gt;0,(_xlfn.XLOOKUP($A84,Indata!$A:$A,Indata!K:K)*Modellvärden!K$7)+Modellvärden!K$6,"")</f>
        <v>39.435935650000005</v>
      </c>
      <c r="L84" s="56">
        <f>IF(_xlfn.XLOOKUP($A84,Indata!$A:$A,Indata!L:L)&lt;&gt;0,(_xlfn.XLOOKUP($A84,Indata!$A:$A,Indata!L:L)*Modellvärden!L$7)+Modellvärden!L$6,"")</f>
        <v>49.162516600000004</v>
      </c>
      <c r="M84" t="str">
        <f>_xlfn.XLOOKUP(A84,Indata!A:A,Indata!M:M)</f>
        <v>Lågpendlingskommun nära större stad</v>
      </c>
      <c r="N84" s="57">
        <f>IF(K84="",(B84*Modellvärden!B$11)+(C84*Modellvärden!C$11)+(D84*Modellvärden!D$11)+(E84*Modellvärden!E$11)+(F84*Modellvärden!F$11)+(G84*Modellvärden!G$11), (B84*Modellvärden!B$4)+(C84*Modellvärden!C$4)+(D84*Modellvärden!D$4)+(E84*Modellvärden!E$4)+(F84*Modellvärden!F$4)+(G84*Modellvärden!G$4)+(H84*Modellvärden!H$4)+(I84*Modellvärden!I$4)+(J84*Modellvärden!J$4)+(K84*Modellvärden!K$4)+(L84*Modellvärden!L$4))</f>
        <v>39.976522009213966</v>
      </c>
      <c r="O84" s="57">
        <f>IF(K84="",(B84*Modellvärden!B$12)+(C84*Modellvärden!C$12)+(D84*Modellvärden!D$12)+(E84*Modellvärden!E$12)+(F84*Modellvärden!F$12)+(G84*Modellvärden!G$12),(B84*Modellvärden!B$5)+(C84*Modellvärden!C$5)+(D84*Modellvärden!D$5)+(E84*Modellvärden!E$5)+(F84*Modellvärden!F$5)+(G84*Modellvärden!G$5)+(H84*Modellvärden!H$5)+(I84*Modellvärden!I$5)+(J84*Modellvärden!J$5)
+(K84*Modellvärden!K$5)+(L84*Modellvärden!L$5))</f>
        <v>40.155820068171522</v>
      </c>
      <c r="P84" s="57">
        <f>(_xlfn.XLOOKUP(M84,Regressionsresultat!$B$53:$B$61,Modellvärden!$B$21:$B$29)*Modellvärden!$B$18)</f>
        <v>45.926090000000002</v>
      </c>
      <c r="Q84" s="57">
        <f t="shared" si="1"/>
        <v>42.019477359128494</v>
      </c>
      <c r="R84" s="57"/>
    </row>
    <row r="85" spans="1:18" ht="16" x14ac:dyDescent="0.35">
      <c r="A85" s="55" t="s">
        <v>151</v>
      </c>
      <c r="B85" s="56">
        <f>IF(_xlfn.XLOOKUP($A85,Indata!$A:$A,Indata!B:B)&lt;&gt;0,(_xlfn.XLOOKUP($A85,Indata!$A:$A,Indata!B:B)*Modellvärden!B$7)+Modellvärden!B$6,"")</f>
        <v>37.643982028000003</v>
      </c>
      <c r="C85" s="56">
        <f>IF(_xlfn.XLOOKUP($A85,Indata!$A:$A,Indata!C:C)&lt;&gt;0,(_xlfn.XLOOKUP($A85,Indata!$A:$A,Indata!C:C)*Modellvärden!C$7)+Modellvärden!C$6,"")</f>
        <v>34.2033427</v>
      </c>
      <c r="D85" s="56">
        <f>IF(_xlfn.XLOOKUP($A85,Indata!$A:$A,Indata!D:D)&lt;&gt;0,(_xlfn.XLOOKUP($A85,Indata!$A:$A,Indata!D:D)*Modellvärden!D$7)+Modellvärden!D$6,"")</f>
        <v>35.508580200000004</v>
      </c>
      <c r="E85" s="56">
        <f>IF(_xlfn.XLOOKUP($A85,Indata!$A:$A,Indata!E:E)&lt;&gt;0,(_xlfn.XLOOKUP($A85,Indata!$A:$A,Indata!E:E)*Modellvärden!E$7)+Modellvärden!E$6,"")</f>
        <v>34.360420500000004</v>
      </c>
      <c r="F85" s="56">
        <f>IF(_xlfn.XLOOKUP($A85,Indata!$A:$A,Indata!F:F)&lt;&gt;0,(_xlfn.XLOOKUP($A85,Indata!$A:$A,Indata!F:F)*Modellvärden!F$7)+Modellvärden!F$6,"")</f>
        <v>33.870496425648504</v>
      </c>
      <c r="G85" s="56">
        <f>IF(_xlfn.XLOOKUP($A85,Indata!$A:$A,Indata!G:G)&lt;&gt;0,(_xlfn.XLOOKUP($A85,Indata!$A:$A,Indata!G:G)*Modellvärden!G$7)+Modellvärden!G$6,"")</f>
        <v>31.195703599999998</v>
      </c>
      <c r="H85" s="56">
        <f>IF(_xlfn.XLOOKUP($A85,Indata!$A:$A,Indata!H:H)&lt;&gt;0,(_xlfn.XLOOKUP($A85,Indata!$A:$A,Indata!H:H)*Modellvärden!H$7)+Modellvärden!H$6,"")</f>
        <v>30.283889599999995</v>
      </c>
      <c r="I85" s="56">
        <f>IF(_xlfn.XLOOKUP($A85,Indata!$A:$A,Indata!I:I)&lt;&gt;0,(_xlfn.XLOOKUP($A85,Indata!$A:$A,Indata!I:I)*Modellvärden!I$7)+Modellvärden!I$6,"")</f>
        <v>42.084822760000002</v>
      </c>
      <c r="J85" s="56">
        <f>IF(_xlfn.XLOOKUP($A85,Indata!$A:$A,Indata!J:J)&lt;&gt;0,(_xlfn.XLOOKUP($A85,Indata!$A:$A,Indata!J:J)*Modellvärden!J$7)+Modellvärden!J$6,"")</f>
        <v>36.250337999999999</v>
      </c>
      <c r="K85" s="56">
        <f>IF(_xlfn.XLOOKUP($A85,Indata!$A:$A,Indata!K:K)&lt;&gt;0,(_xlfn.XLOOKUP($A85,Indata!$A:$A,Indata!K:K)*Modellvärden!K$7)+Modellvärden!K$6,"")</f>
        <v>32.07057889</v>
      </c>
      <c r="L85" s="56">
        <f>IF(_xlfn.XLOOKUP($A85,Indata!$A:$A,Indata!L:L)&lt;&gt;0,(_xlfn.XLOOKUP($A85,Indata!$A:$A,Indata!L:L)*Modellvärden!L$7)+Modellvärden!L$6,"")</f>
        <v>28.864735800000005</v>
      </c>
      <c r="M85" t="str">
        <f>_xlfn.XLOOKUP(A85,Indata!A:A,Indata!M:M)</f>
        <v>Pendlingskommun nära större stad</v>
      </c>
      <c r="N85" s="57">
        <f>IF(K85="",(B85*Modellvärden!B$11)+(C85*Modellvärden!C$11)+(D85*Modellvärden!D$11)+(E85*Modellvärden!E$11)+(F85*Modellvärden!F$11)+(G85*Modellvärden!G$11), (B85*Modellvärden!B$4)+(C85*Modellvärden!C$4)+(D85*Modellvärden!D$4)+(E85*Modellvärden!E$4)+(F85*Modellvärden!F$4)+(G85*Modellvärden!G$4)+(H85*Modellvärden!H$4)+(I85*Modellvärden!I$4)+(J85*Modellvärden!J$4)+(K85*Modellvärden!K$4)+(L85*Modellvärden!L$4))</f>
        <v>34.356431425178911</v>
      </c>
      <c r="O85" s="57">
        <f>IF(K85="",(B85*Modellvärden!B$12)+(C85*Modellvärden!C$12)+(D85*Modellvärden!D$12)+(E85*Modellvärden!E$12)+(F85*Modellvärden!F$12)+(G85*Modellvärden!G$12),(B85*Modellvärden!B$5)+(C85*Modellvärden!C$5)+(D85*Modellvärden!D$5)+(E85*Modellvärden!E$5)+(F85*Modellvärden!F$5)+(G85*Modellvärden!G$5)+(H85*Modellvärden!H$5)+(I85*Modellvärden!I$5)+(J85*Modellvärden!J$5)
+(K85*Modellvärden!K$5)+(L85*Modellvärden!L$5))</f>
        <v>34.420099470361606</v>
      </c>
      <c r="P85" s="57">
        <f>(_xlfn.XLOOKUP(M85,Regressionsresultat!$B$53:$B$61,Modellvärden!$B$21:$B$29)*Modellvärden!$B$18)</f>
        <v>32.423676999999998</v>
      </c>
      <c r="Q85" s="57">
        <f t="shared" si="1"/>
        <v>33.733402631846836</v>
      </c>
      <c r="R85" s="57"/>
    </row>
    <row r="86" spans="1:18" ht="16" x14ac:dyDescent="0.35">
      <c r="A86" s="55" t="s">
        <v>103</v>
      </c>
      <c r="B86" s="56">
        <f>IF(_xlfn.XLOOKUP($A86,Indata!$A:$A,Indata!B:B)&lt;&gt;0,(_xlfn.XLOOKUP($A86,Indata!$A:$A,Indata!B:B)*Modellvärden!B$7)+Modellvärden!B$6,"")</f>
        <v>36.530584660000002</v>
      </c>
      <c r="C86" s="56">
        <f>IF(_xlfn.XLOOKUP($A86,Indata!$A:$A,Indata!C:C)&lt;&gt;0,(_xlfn.XLOOKUP($A86,Indata!$A:$A,Indata!C:C)*Modellvärden!C$7)+Modellvärden!C$6,"")</f>
        <v>32.066648200000003</v>
      </c>
      <c r="D86" s="56">
        <f>IF(_xlfn.XLOOKUP($A86,Indata!$A:$A,Indata!D:D)&lt;&gt;0,(_xlfn.XLOOKUP($A86,Indata!$A:$A,Indata!D:D)*Modellvärden!D$7)+Modellvärden!D$6,"")</f>
        <v>33.811922160000002</v>
      </c>
      <c r="E86" s="56">
        <f>IF(_xlfn.XLOOKUP($A86,Indata!$A:$A,Indata!E:E)&lt;&gt;0,(_xlfn.XLOOKUP($A86,Indata!$A:$A,Indata!E:E)*Modellvärden!E$7)+Modellvärden!E$6,"")</f>
        <v>33.718377799999999</v>
      </c>
      <c r="F86" s="56">
        <f>IF(_xlfn.XLOOKUP($A86,Indata!$A:$A,Indata!F:F)&lt;&gt;0,(_xlfn.XLOOKUP($A86,Indata!$A:$A,Indata!F:F)*Modellvärden!F$7)+Modellvärden!F$6,"")</f>
        <v>33.338133753581658</v>
      </c>
      <c r="G86" s="56">
        <f>IF(_xlfn.XLOOKUP($A86,Indata!$A:$A,Indata!G:G)&lt;&gt;0,(_xlfn.XLOOKUP($A86,Indata!$A:$A,Indata!G:G)*Modellvärden!G$7)+Modellvärden!G$6,"")</f>
        <v>36.815168799999995</v>
      </c>
      <c r="H86" s="56">
        <f>IF(_xlfn.XLOOKUP($A86,Indata!$A:$A,Indata!H:H)&lt;&gt;0,(_xlfn.XLOOKUP($A86,Indata!$A:$A,Indata!H:H)*Modellvärden!H$7)+Modellvärden!H$6,"")</f>
        <v>41.501756040000004</v>
      </c>
      <c r="I86" s="56">
        <f>IF(_xlfn.XLOOKUP($A86,Indata!$A:$A,Indata!I:I)&lt;&gt;0,(_xlfn.XLOOKUP($A86,Indata!$A:$A,Indata!I:I)*Modellvärden!I$7)+Modellvärden!I$6,"")</f>
        <v>37.697103320000004</v>
      </c>
      <c r="J86" s="56">
        <f>IF(_xlfn.XLOOKUP($A86,Indata!$A:$A,Indata!J:J)&lt;&gt;0,(_xlfn.XLOOKUP($A86,Indata!$A:$A,Indata!J:J)*Modellvärden!J$7)+Modellvärden!J$6,"")</f>
        <v>28.0549672</v>
      </c>
      <c r="K86" s="56">
        <f>IF(_xlfn.XLOOKUP($A86,Indata!$A:$A,Indata!K:K)&lt;&gt;0,(_xlfn.XLOOKUP($A86,Indata!$A:$A,Indata!K:K)*Modellvärden!K$7)+Modellvärden!K$6,"")</f>
        <v>37.377968320000001</v>
      </c>
      <c r="L86" s="56">
        <f>IF(_xlfn.XLOOKUP($A86,Indata!$A:$A,Indata!L:L)&lt;&gt;0,(_xlfn.XLOOKUP($A86,Indata!$A:$A,Indata!L:L)*Modellvärden!L$7)+Modellvärden!L$6,"")</f>
        <v>44.780041200000028</v>
      </c>
      <c r="M86" t="str">
        <f>_xlfn.XLOOKUP(A86,Indata!A:A,Indata!M:M)</f>
        <v>Pendlingskommun nära mindre tätort</v>
      </c>
      <c r="N86" s="57">
        <f>IF(K86="",(B86*Modellvärden!B$11)+(C86*Modellvärden!C$11)+(D86*Modellvärden!D$11)+(E86*Modellvärden!E$11)+(F86*Modellvärden!F$11)+(G86*Modellvärden!G$11), (B86*Modellvärden!B$4)+(C86*Modellvärden!C$4)+(D86*Modellvärden!D$4)+(E86*Modellvärden!E$4)+(F86*Modellvärden!F$4)+(G86*Modellvärden!G$4)+(H86*Modellvärden!H$4)+(I86*Modellvärden!I$4)+(J86*Modellvärden!J$4)+(K86*Modellvärden!K$4)+(L86*Modellvärden!L$4))</f>
        <v>36.24278467043294</v>
      </c>
      <c r="O86" s="57">
        <f>IF(K86="",(B86*Modellvärden!B$12)+(C86*Modellvärden!C$12)+(D86*Modellvärden!D$12)+(E86*Modellvärden!E$12)+(F86*Modellvärden!F$12)+(G86*Modellvärden!G$12),(B86*Modellvärden!B$5)+(C86*Modellvärden!C$5)+(D86*Modellvärden!D$5)+(E86*Modellvärden!E$5)+(F86*Modellvärden!F$5)+(G86*Modellvärden!G$5)+(H86*Modellvärden!H$5)+(I86*Modellvärden!I$5)+(J86*Modellvärden!J$5)
+(K86*Modellvärden!K$5)+(L86*Modellvärden!L$5))</f>
        <v>36.230690255958542</v>
      </c>
      <c r="P86" s="57">
        <f>(_xlfn.XLOOKUP(M86,Regressionsresultat!$B$53:$B$61,Modellvärden!$B$21:$B$29)*Modellvärden!$B$18)</f>
        <v>35.411339999999996</v>
      </c>
      <c r="Q86" s="57">
        <f t="shared" si="1"/>
        <v>35.961604975463821</v>
      </c>
      <c r="R86" s="57"/>
    </row>
    <row r="87" spans="1:18" ht="16" x14ac:dyDescent="0.35">
      <c r="A87" s="55" t="s">
        <v>138</v>
      </c>
      <c r="B87" s="56">
        <f>IF(_xlfn.XLOOKUP($A87,Indata!$A:$A,Indata!B:B)&lt;&gt;0,(_xlfn.XLOOKUP($A87,Indata!$A:$A,Indata!B:B)*Modellvärden!B$7)+Modellvärden!B$6,"")</f>
        <v>37.138375798000006</v>
      </c>
      <c r="C87" s="56">
        <f>IF(_xlfn.XLOOKUP($A87,Indata!$A:$A,Indata!C:C)&lt;&gt;0,(_xlfn.XLOOKUP($A87,Indata!$A:$A,Indata!C:C)*Modellvärden!C$7)+Modellvärden!C$6,"")</f>
        <v>33.019451500000002</v>
      </c>
      <c r="D87" s="56">
        <f>IF(_xlfn.XLOOKUP($A87,Indata!$A:$A,Indata!D:D)&lt;&gt;0,(_xlfn.XLOOKUP($A87,Indata!$A:$A,Indata!D:D)*Modellvärden!D$7)+Modellvärden!D$6,"")</f>
        <v>34.080806160000002</v>
      </c>
      <c r="E87" s="56">
        <f>IF(_xlfn.XLOOKUP($A87,Indata!$A:$A,Indata!E:E)&lt;&gt;0,(_xlfn.XLOOKUP($A87,Indata!$A:$A,Indata!E:E)*Modellvärden!E$7)+Modellvärden!E$6,"")</f>
        <v>34.098430200000003</v>
      </c>
      <c r="F87" s="56">
        <f>IF(_xlfn.XLOOKUP($A87,Indata!$A:$A,Indata!F:F)&lt;&gt;0,(_xlfn.XLOOKUP($A87,Indata!$A:$A,Indata!F:F)*Modellvärden!F$7)+Modellvärden!F$6,"")</f>
        <v>33.847182188573605</v>
      </c>
      <c r="G87" s="56">
        <f>IF(_xlfn.XLOOKUP($A87,Indata!$A:$A,Indata!G:G)&lt;&gt;0,(_xlfn.XLOOKUP($A87,Indata!$A:$A,Indata!G:G)*Modellvärden!G$7)+Modellvärden!G$6,"")</f>
        <v>30.6540684</v>
      </c>
      <c r="H87" s="56" t="str">
        <f>IF(_xlfn.XLOOKUP($A87,Indata!$A:$A,Indata!H:H)&lt;&gt;0,(_xlfn.XLOOKUP($A87,Indata!$A:$A,Indata!H:H)*Modellvärden!H$7)+Modellvärden!H$6,"")</f>
        <v/>
      </c>
      <c r="I87" s="56" t="str">
        <f>IF(_xlfn.XLOOKUP($A87,Indata!$A:$A,Indata!I:I)&lt;&gt;0,(_xlfn.XLOOKUP($A87,Indata!$A:$A,Indata!I:I)*Modellvärden!I$7)+Modellvärden!I$6,"")</f>
        <v/>
      </c>
      <c r="J87" s="56" t="str">
        <f>IF(_xlfn.XLOOKUP($A87,Indata!$A:$A,Indata!J:J)&lt;&gt;0,(_xlfn.XLOOKUP($A87,Indata!$A:$A,Indata!J:J)*Modellvärden!J$7)+Modellvärden!J$6,"")</f>
        <v/>
      </c>
      <c r="K87" s="56" t="str">
        <f>IF(_xlfn.XLOOKUP($A87,Indata!$A:$A,Indata!K:K)&lt;&gt;0,(_xlfn.XLOOKUP($A87,Indata!$A:$A,Indata!K:K)*Modellvärden!K$7)+Modellvärden!K$6,"")</f>
        <v/>
      </c>
      <c r="L87" s="56" t="str">
        <f>IF(_xlfn.XLOOKUP($A87,Indata!$A:$A,Indata!L:L)&lt;&gt;0,(_xlfn.XLOOKUP($A87,Indata!$A:$A,Indata!L:L)*Modellvärden!L$7)+Modellvärden!L$6,"")</f>
        <v/>
      </c>
      <c r="M87" t="str">
        <f>_xlfn.XLOOKUP(A87,Indata!A:A,Indata!M:M)</f>
        <v>Pendlingskommun nära större stad</v>
      </c>
      <c r="N87" s="57">
        <f>IF(K87="",(B87*Modellvärden!B$11)+(C87*Modellvärden!C$11)+(D87*Modellvärden!D$11)+(E87*Modellvärden!E$11)+(F87*Modellvärden!F$11)+(G87*Modellvärden!G$11), (B87*Modellvärden!B$4)+(C87*Modellvärden!C$4)+(D87*Modellvärden!D$4)+(E87*Modellvärden!E$4)+(F87*Modellvärden!F$4)+(G87*Modellvärden!G$4)+(H87*Modellvärden!H$4)+(I87*Modellvärden!I$4)+(J87*Modellvärden!J$4)+(K87*Modellvärden!K$4)+(L87*Modellvärden!L$4))</f>
        <v>33.62821953637436</v>
      </c>
      <c r="O87" s="57">
        <f>IF(K87="",(B87*Modellvärden!B$12)+(C87*Modellvärden!C$12)+(D87*Modellvärden!D$12)+(E87*Modellvärden!E$12)+(F87*Modellvärden!F$12)+(G87*Modellvärden!G$12),(B87*Modellvärden!B$5)+(C87*Modellvärden!C$5)+(D87*Modellvärden!D$5)+(E87*Modellvärden!E$5)+(F87*Modellvärden!F$5)+(G87*Modellvärden!G$5)+(H87*Modellvärden!H$5)+(I87*Modellvärden!I$5)+(J87*Modellvärden!J$5)
+(K87*Modellvärden!K$5)+(L87*Modellvärden!L$5))</f>
        <v>33.485079249207871</v>
      </c>
      <c r="P87" s="57">
        <f>(_xlfn.XLOOKUP(M87,Regressionsresultat!$B$53:$B$61,Modellvärden!$B$21:$B$29)*Modellvärden!$B$18)</f>
        <v>32.423676999999998</v>
      </c>
      <c r="Q87" s="57">
        <f t="shared" si="1"/>
        <v>33.17899192852741</v>
      </c>
      <c r="R87" s="57"/>
    </row>
    <row r="88" spans="1:18" ht="16" x14ac:dyDescent="0.35">
      <c r="A88" s="55" t="s">
        <v>139</v>
      </c>
      <c r="B88" s="56">
        <f>IF(_xlfn.XLOOKUP($A88,Indata!$A:$A,Indata!B:B)&lt;&gt;0,(_xlfn.XLOOKUP($A88,Indata!$A:$A,Indata!B:B)*Modellvärden!B$7)+Modellvärden!B$6,"")</f>
        <v>37.374362050000002</v>
      </c>
      <c r="C88" s="56">
        <f>IF(_xlfn.XLOOKUP($A88,Indata!$A:$A,Indata!C:C)&lt;&gt;0,(_xlfn.XLOOKUP($A88,Indata!$A:$A,Indata!C:C)*Modellvärden!C$7)+Modellvärden!C$6,"")</f>
        <v>33.187626399999999</v>
      </c>
      <c r="D88" s="56">
        <f>IF(_xlfn.XLOOKUP($A88,Indata!$A:$A,Indata!D:D)&lt;&gt;0,(_xlfn.XLOOKUP($A88,Indata!$A:$A,Indata!D:D)*Modellvärden!D$7)+Modellvärden!D$6,"")</f>
        <v>34.283365440000004</v>
      </c>
      <c r="E88" s="56">
        <f>IF(_xlfn.XLOOKUP($A88,Indata!$A:$A,Indata!E:E)&lt;&gt;0,(_xlfn.XLOOKUP($A88,Indata!$A:$A,Indata!E:E)*Modellvärden!E$7)+Modellvärden!E$6,"")</f>
        <v>34.1273695</v>
      </c>
      <c r="F88" s="56">
        <f>IF(_xlfn.XLOOKUP($A88,Indata!$A:$A,Indata!F:F)&lt;&gt;0,(_xlfn.XLOOKUP($A88,Indata!$A:$A,Indata!F:F)*Modellvärden!F$7)+Modellvärden!F$6,"")</f>
        <v>33.392389312019425</v>
      </c>
      <c r="G88" s="56">
        <f>IF(_xlfn.XLOOKUP($A88,Indata!$A:$A,Indata!G:G)&lt;&gt;0,(_xlfn.XLOOKUP($A88,Indata!$A:$A,Indata!G:G)*Modellvärden!G$7)+Modellvärden!G$6,"")</f>
        <v>40.742024000000001</v>
      </c>
      <c r="H88" s="56">
        <f>IF(_xlfn.XLOOKUP($A88,Indata!$A:$A,Indata!H:H)&lt;&gt;0,(_xlfn.XLOOKUP($A88,Indata!$A:$A,Indata!H:H)*Modellvärden!H$7)+Modellvärden!H$6,"")</f>
        <v>33.482372179999999</v>
      </c>
      <c r="I88" s="56">
        <f>IF(_xlfn.XLOOKUP($A88,Indata!$A:$A,Indata!I:I)&lt;&gt;0,(_xlfn.XLOOKUP($A88,Indata!$A:$A,Indata!I:I)*Modellvärden!I$7)+Modellvärden!I$6,"")</f>
        <v>38.287757859999999</v>
      </c>
      <c r="J88" s="56">
        <f>IF(_xlfn.XLOOKUP($A88,Indata!$A:$A,Indata!J:J)&lt;&gt;0,(_xlfn.XLOOKUP($A88,Indata!$A:$A,Indata!J:J)*Modellvärden!J$7)+Modellvärden!J$6,"")</f>
        <v>29.588294640000001</v>
      </c>
      <c r="K88" s="56">
        <f>IF(_xlfn.XLOOKUP($A88,Indata!$A:$A,Indata!K:K)&lt;&gt;0,(_xlfn.XLOOKUP($A88,Indata!$A:$A,Indata!K:K)*Modellvärden!K$7)+Modellvärden!K$6,"")</f>
        <v>35.789361960000008</v>
      </c>
      <c r="L88" s="56">
        <f>IF(_xlfn.XLOOKUP($A88,Indata!$A:$A,Indata!L:L)&lt;&gt;0,(_xlfn.XLOOKUP($A88,Indata!$A:$A,Indata!L:L)*Modellvärden!L$7)+Modellvärden!L$6,"")</f>
        <v>29.556705599999987</v>
      </c>
      <c r="M88" t="str">
        <f>_xlfn.XLOOKUP(A88,Indata!A:A,Indata!M:M)</f>
        <v>Pendlingskommun nära mindre tätort</v>
      </c>
      <c r="N88" s="57">
        <f>IF(K88="",(B88*Modellvärden!B$11)+(C88*Modellvärden!C$11)+(D88*Modellvärden!D$11)+(E88*Modellvärden!E$11)+(F88*Modellvärden!F$11)+(G88*Modellvärden!G$11), (B88*Modellvärden!B$4)+(C88*Modellvärden!C$4)+(D88*Modellvärden!D$4)+(E88*Modellvärden!E$4)+(F88*Modellvärden!F$4)+(G88*Modellvärden!G$4)+(H88*Modellvärden!H$4)+(I88*Modellvärden!I$4)+(J88*Modellvärden!J$4)+(K88*Modellvärden!K$4)+(L88*Modellvärden!L$4))</f>
        <v>34.550338769947913</v>
      </c>
      <c r="O88" s="57">
        <f>IF(K88="",(B88*Modellvärden!B$12)+(C88*Modellvärden!C$12)+(D88*Modellvärden!D$12)+(E88*Modellvärden!E$12)+(F88*Modellvärden!F$12)+(G88*Modellvärden!G$12),(B88*Modellvärden!B$5)+(C88*Modellvärden!C$5)+(D88*Modellvärden!D$5)+(E88*Modellvärden!E$5)+(F88*Modellvärden!F$5)+(G88*Modellvärden!G$5)+(H88*Modellvärden!H$5)+(I88*Modellvärden!I$5)+(J88*Modellvärden!J$5)
+(K88*Modellvärden!K$5)+(L88*Modellvärden!L$5))</f>
        <v>34.426453919624088</v>
      </c>
      <c r="P88" s="57">
        <f>(_xlfn.XLOOKUP(M88,Regressionsresultat!$B$53:$B$61,Modellvärden!$B$21:$B$29)*Modellvärden!$B$18)</f>
        <v>35.411339999999996</v>
      </c>
      <c r="Q88" s="57">
        <f t="shared" si="1"/>
        <v>34.79604422985733</v>
      </c>
      <c r="R88" s="57"/>
    </row>
    <row r="89" spans="1:18" ht="16" x14ac:dyDescent="0.35">
      <c r="A89" s="55" t="s">
        <v>320</v>
      </c>
      <c r="B89" s="56">
        <f>IF(_xlfn.XLOOKUP($A89,Indata!$A:$A,Indata!B:B)&lt;&gt;0,(_xlfn.XLOOKUP($A89,Indata!$A:$A,Indata!B:B)*Modellvärden!B$7)+Modellvärden!B$6,"")</f>
        <v>5.6310385090000068</v>
      </c>
      <c r="C89" s="56">
        <f>IF(_xlfn.XLOOKUP($A89,Indata!$A:$A,Indata!C:C)&lt;&gt;0,(_xlfn.XLOOKUP($A89,Indata!$A:$A,Indata!C:C)*Modellvärden!C$7)+Modellvärden!C$6,"")</f>
        <v>31.999979199999999</v>
      </c>
      <c r="D89" s="56">
        <f>IF(_xlfn.XLOOKUP($A89,Indata!$A:$A,Indata!D:D)&lt;&gt;0,(_xlfn.XLOOKUP($A89,Indata!$A:$A,Indata!D:D)*Modellvärden!D$7)+Modellvärden!D$6,"")</f>
        <v>33.75007884</v>
      </c>
      <c r="E89" s="56">
        <f>IF(_xlfn.XLOOKUP($A89,Indata!$A:$A,Indata!E:E)&lt;&gt;0,(_xlfn.XLOOKUP($A89,Indata!$A:$A,Indata!E:E)*Modellvärden!E$7)+Modellvärden!E$6,"")</f>
        <v>33.650255199999997</v>
      </c>
      <c r="F89" s="56">
        <f>IF(_xlfn.XLOOKUP($A89,Indata!$A:$A,Indata!F:F)&lt;&gt;0,(_xlfn.XLOOKUP($A89,Indata!$A:$A,Indata!F:F)*Modellvärden!F$7)+Modellvärden!F$6,"")</f>
        <v>35.198048470588233</v>
      </c>
      <c r="G89" s="56">
        <f>IF(_xlfn.XLOOKUP($A89,Indata!$A:$A,Indata!G:G)&lt;&gt;0,(_xlfn.XLOOKUP($A89,Indata!$A:$A,Indata!G:G)*Modellvärden!G$7)+Modellvärden!G$6,"")</f>
        <v>32.075860800000001</v>
      </c>
      <c r="H89" s="56">
        <f>IF(_xlfn.XLOOKUP($A89,Indata!$A:$A,Indata!H:H)&lt;&gt;0,(_xlfn.XLOOKUP($A89,Indata!$A:$A,Indata!H:H)*Modellvärden!H$7)+Modellvärden!H$6,"")</f>
        <v>30.932857079999998</v>
      </c>
      <c r="I89" s="56">
        <f>IF(_xlfn.XLOOKUP($A89,Indata!$A:$A,Indata!I:I)&lt;&gt;0,(_xlfn.XLOOKUP($A89,Indata!$A:$A,Indata!I:I)*Modellvärden!I$7)+Modellvärden!I$6,"")</f>
        <v>29.343560539999999</v>
      </c>
      <c r="J89" s="56">
        <f>IF(_xlfn.XLOOKUP($A89,Indata!$A:$A,Indata!J:J)&lt;&gt;0,(_xlfn.XLOOKUP($A89,Indata!$A:$A,Indata!J:J)*Modellvärden!J$7)+Modellvärden!J$6,"")</f>
        <v>38.100905600000004</v>
      </c>
      <c r="K89" s="56">
        <f>IF(_xlfn.XLOOKUP($A89,Indata!$A:$A,Indata!K:K)&lt;&gt;0,(_xlfn.XLOOKUP($A89,Indata!$A:$A,Indata!K:K)*Modellvärden!K$7)+Modellvärden!K$6,"")</f>
        <v>31.637322610000005</v>
      </c>
      <c r="L89" s="56">
        <f>IF(_xlfn.XLOOKUP($A89,Indata!$A:$A,Indata!L:L)&lt;&gt;0,(_xlfn.XLOOKUP($A89,Indata!$A:$A,Indata!L:L)*Modellvärden!L$7)+Modellvärden!L$6,"")</f>
        <v>25.866199999999992</v>
      </c>
      <c r="M89" t="str">
        <f>_xlfn.XLOOKUP(A89,Indata!A:A,Indata!M:M)</f>
        <v>Landsbygdskommun med besöksnäring</v>
      </c>
      <c r="N89" s="57">
        <f>IF(K89="",(B89*Modellvärden!B$11)+(C89*Modellvärden!C$11)+(D89*Modellvärden!D$11)+(E89*Modellvärden!E$11)+(F89*Modellvärden!F$11)+(G89*Modellvärden!G$11), (B89*Modellvärden!B$4)+(C89*Modellvärden!C$4)+(D89*Modellvärden!D$4)+(E89*Modellvärden!E$4)+(F89*Modellvärden!F$4)+(G89*Modellvärden!G$4)+(H89*Modellvärden!H$4)+(I89*Modellvärden!I$4)+(J89*Modellvärden!J$4)+(K89*Modellvärden!K$4)+(L89*Modellvärden!L$4))</f>
        <v>29.718228864248314</v>
      </c>
      <c r="O89" s="57">
        <f>IF(K89="",(B89*Modellvärden!B$12)+(C89*Modellvärden!C$12)+(D89*Modellvärden!D$12)+(E89*Modellvärden!E$12)+(F89*Modellvärden!F$12)+(G89*Modellvärden!G$12),(B89*Modellvärden!B$5)+(C89*Modellvärden!C$5)+(D89*Modellvärden!D$5)+(E89*Modellvärden!E$5)+(F89*Modellvärden!F$5)+(G89*Modellvärden!G$5)+(H89*Modellvärden!H$5)+(I89*Modellvärden!I$5)+(J89*Modellvärden!J$5)
+(K89*Modellvärden!K$5)+(L89*Modellvärden!L$5))</f>
        <v>29.97579456268052</v>
      </c>
      <c r="P89" s="57">
        <f>(_xlfn.XLOOKUP(M89,Regressionsresultat!$B$53:$B$61,Modellvärden!$B$21:$B$29)*Modellvärden!$B$18)</f>
        <v>33.92051</v>
      </c>
      <c r="Q89" s="57">
        <f t="shared" si="1"/>
        <v>31.204844475642943</v>
      </c>
      <c r="R89" s="57"/>
    </row>
    <row r="90" spans="1:18" ht="16" x14ac:dyDescent="0.35">
      <c r="A90" s="55" t="s">
        <v>18</v>
      </c>
      <c r="B90" s="56">
        <f>IF(_xlfn.XLOOKUP($A90,Indata!$A:$A,Indata!B:B)&lt;&gt;0,(_xlfn.XLOOKUP($A90,Indata!$A:$A,Indata!B:B)*Modellvärden!B$7)+Modellvärden!B$6,"")</f>
        <v>37.808482858000005</v>
      </c>
      <c r="C90" s="56">
        <f>IF(_xlfn.XLOOKUP($A90,Indata!$A:$A,Indata!C:C)&lt;&gt;0,(_xlfn.XLOOKUP($A90,Indata!$A:$A,Indata!C:C)*Modellvärden!C$7)+Modellvärden!C$6,"")</f>
        <v>39.662407000000002</v>
      </c>
      <c r="D90" s="56">
        <f>IF(_xlfn.XLOOKUP($A90,Indata!$A:$A,Indata!D:D)&lt;&gt;0,(_xlfn.XLOOKUP($A90,Indata!$A:$A,Indata!D:D)*Modellvärden!D$7)+Modellvärden!D$6,"")</f>
        <v>48.134476560000003</v>
      </c>
      <c r="E90" s="56">
        <f>IF(_xlfn.XLOOKUP($A90,Indata!$A:$A,Indata!E:E)&lt;&gt;0,(_xlfn.XLOOKUP($A90,Indata!$A:$A,Indata!E:E)*Modellvärden!E$7)+Modellvärden!E$6,"")</f>
        <v>37.857978199999998</v>
      </c>
      <c r="F90" s="56">
        <f>IF(_xlfn.XLOOKUP($A90,Indata!$A:$A,Indata!F:F)&lt;&gt;0,(_xlfn.XLOOKUP($A90,Indata!$A:$A,Indata!F:F)*Modellvärden!F$7)+Modellvärden!F$6,"")</f>
        <v>34.42225437842265</v>
      </c>
      <c r="G90" s="56">
        <f>IF(_xlfn.XLOOKUP($A90,Indata!$A:$A,Indata!G:G)&lt;&gt;0,(_xlfn.XLOOKUP($A90,Indata!$A:$A,Indata!G:G)*Modellvärden!G$7)+Modellvärden!G$6,"")</f>
        <v>34.851741199999999</v>
      </c>
      <c r="H90" s="56">
        <f>IF(_xlfn.XLOOKUP($A90,Indata!$A:$A,Indata!H:H)&lt;&gt;0,(_xlfn.XLOOKUP($A90,Indata!$A:$A,Indata!H:H)*Modellvärden!H$7)+Modellvärden!H$6,"")</f>
        <v>40.481949999999998</v>
      </c>
      <c r="I90" s="56">
        <f>IF(_xlfn.XLOOKUP($A90,Indata!$A:$A,Indata!I:I)&lt;&gt;0,(_xlfn.XLOOKUP($A90,Indata!$A:$A,Indata!I:I)*Modellvärden!I$7)+Modellvärden!I$6,"")</f>
        <v>38.709653959999997</v>
      </c>
      <c r="J90" s="56">
        <f>IF(_xlfn.XLOOKUP($A90,Indata!$A:$A,Indata!J:J)&lt;&gt;0,(_xlfn.XLOOKUP($A90,Indata!$A:$A,Indata!J:J)*Modellvärden!J$7)+Modellvärden!J$6,"")</f>
        <v>39.845726480000003</v>
      </c>
      <c r="K90" s="56">
        <f>IF(_xlfn.XLOOKUP($A90,Indata!$A:$A,Indata!K:K)&lt;&gt;0,(_xlfn.XLOOKUP($A90,Indata!$A:$A,Indata!K:K)*Modellvärden!K$7)+Modellvärden!K$6,"")</f>
        <v>38.100062120000004</v>
      </c>
      <c r="L90" s="56">
        <f>IF(_xlfn.XLOOKUP($A90,Indata!$A:$A,Indata!L:L)&lt;&gt;0,(_xlfn.XLOOKUP($A90,Indata!$A:$A,Indata!L:L)*Modellvärden!L$7)+Modellvärden!L$6,"")</f>
        <v>45.241354400000034</v>
      </c>
      <c r="M90" t="str">
        <f>_xlfn.XLOOKUP(A90,Indata!A:A,Indata!M:M)</f>
        <v>Pendlingskommun nära storstad</v>
      </c>
      <c r="N90" s="57">
        <f>IF(K90="",(B90*Modellvärden!B$11)+(C90*Modellvärden!C$11)+(D90*Modellvärden!D$11)+(E90*Modellvärden!E$11)+(F90*Modellvärden!F$11)+(G90*Modellvärden!G$11), (B90*Modellvärden!B$4)+(C90*Modellvärden!C$4)+(D90*Modellvärden!D$4)+(E90*Modellvärden!E$4)+(F90*Modellvärden!F$4)+(G90*Modellvärden!G$4)+(H90*Modellvärden!H$4)+(I90*Modellvärden!I$4)+(J90*Modellvärden!J$4)+(K90*Modellvärden!K$4)+(L90*Modellvärden!L$4))</f>
        <v>40.033775368355528</v>
      </c>
      <c r="O90" s="57">
        <f>IF(K90="",(B90*Modellvärden!B$12)+(C90*Modellvärden!C$12)+(D90*Modellvärden!D$12)+(E90*Modellvärden!E$12)+(F90*Modellvärden!F$12)+(G90*Modellvärden!G$12),(B90*Modellvärden!B$5)+(C90*Modellvärden!C$5)+(D90*Modellvärden!D$5)+(E90*Modellvärden!E$5)+(F90*Modellvärden!F$5)+(G90*Modellvärden!G$5)+(H90*Modellvärden!H$5)+(I90*Modellvärden!I$5)+(J90*Modellvärden!J$5)
+(K90*Modellvärden!K$5)+(L90*Modellvärden!L$5))</f>
        <v>40.373962531224727</v>
      </c>
      <c r="P90" s="57">
        <f>(_xlfn.XLOOKUP(M90,Regressionsresultat!$B$53:$B$61,Modellvärden!$B$21:$B$29)*Modellvärden!$B$18)</f>
        <v>36.636769999999999</v>
      </c>
      <c r="Q90" s="57">
        <f t="shared" si="1"/>
        <v>39.014835966526753</v>
      </c>
      <c r="R90" s="57"/>
    </row>
    <row r="91" spans="1:18" ht="16" x14ac:dyDescent="0.35">
      <c r="A91" s="55" t="s">
        <v>87</v>
      </c>
      <c r="B91" s="56">
        <f>IF(_xlfn.XLOOKUP($A91,Indata!$A:$A,Indata!B:B)&lt;&gt;0,(_xlfn.XLOOKUP($A91,Indata!$A:$A,Indata!B:B)*Modellvärden!B$7)+Modellvärden!B$6,"")</f>
        <v>35.193213085000004</v>
      </c>
      <c r="C91" s="56">
        <f>IF(_xlfn.XLOOKUP($A91,Indata!$A:$A,Indata!C:C)&lt;&gt;0,(_xlfn.XLOOKUP($A91,Indata!$A:$A,Indata!C:C)*Modellvärden!C$7)+Modellvärden!C$6,"")</f>
        <v>45.280537899999999</v>
      </c>
      <c r="D91" s="56">
        <f>IF(_xlfn.XLOOKUP($A91,Indata!$A:$A,Indata!D:D)&lt;&gt;0,(_xlfn.XLOOKUP($A91,Indata!$A:$A,Indata!D:D)*Modellvärden!D$7)+Modellvärden!D$6,"")</f>
        <v>34.632914640000003</v>
      </c>
      <c r="E91" s="56">
        <f>IF(_xlfn.XLOOKUP($A91,Indata!$A:$A,Indata!E:E)&lt;&gt;0,(_xlfn.XLOOKUP($A91,Indata!$A:$A,Indata!E:E)*Modellvärden!E$7)+Modellvärden!E$6,"")</f>
        <v>37.6169881</v>
      </c>
      <c r="F91" s="56">
        <f>IF(_xlfn.XLOOKUP($A91,Indata!$A:$A,Indata!F:F)&lt;&gt;0,(_xlfn.XLOOKUP($A91,Indata!$A:$A,Indata!F:F)*Modellvärden!F$7)+Modellvärden!F$6,"")</f>
        <v>38.080342972283859</v>
      </c>
      <c r="G91" s="56">
        <f>IF(_xlfn.XLOOKUP($A91,Indata!$A:$A,Indata!G:G)&lt;&gt;0,(_xlfn.XLOOKUP($A91,Indata!$A:$A,Indata!G:G)*Modellvärden!G$7)+Modellvärden!G$6,"")</f>
        <v>42.908564799999994</v>
      </c>
      <c r="H91" s="56">
        <f>IF(_xlfn.XLOOKUP($A91,Indata!$A:$A,Indata!H:H)&lt;&gt;0,(_xlfn.XLOOKUP($A91,Indata!$A:$A,Indata!H:H)*Modellvärden!H$7)+Modellvärden!H$6,"")</f>
        <v>37.376177059999996</v>
      </c>
      <c r="I91" s="56">
        <f>IF(_xlfn.XLOOKUP($A91,Indata!$A:$A,Indata!I:I)&lt;&gt;0,(_xlfn.XLOOKUP($A91,Indata!$A:$A,Indata!I:I)*Modellvärden!I$7)+Modellvärden!I$6,"")</f>
        <v>44.531820140000001</v>
      </c>
      <c r="J91" s="56">
        <f>IF(_xlfn.XLOOKUP($A91,Indata!$A:$A,Indata!J:J)&lt;&gt;0,(_xlfn.XLOOKUP($A91,Indata!$A:$A,Indata!J:J)*Modellvärden!J$7)+Modellvärden!J$6,"")</f>
        <v>39.528486320000006</v>
      </c>
      <c r="K91" s="56">
        <f>IF(_xlfn.XLOOKUP($A91,Indata!$A:$A,Indata!K:K)&lt;&gt;0,(_xlfn.XLOOKUP($A91,Indata!$A:$A,Indata!K:K)*Modellvärden!K$7)+Modellvärden!K$6,"")</f>
        <v>33.442557110000003</v>
      </c>
      <c r="L91" s="56">
        <f>IF(_xlfn.XLOOKUP($A91,Indata!$A:$A,Indata!L:L)&lt;&gt;0,(_xlfn.XLOOKUP($A91,Indata!$A:$A,Indata!L:L)*Modellvärden!L$7)+Modellvärden!L$6,"")</f>
        <v>33.939181000000019</v>
      </c>
      <c r="M91" t="str">
        <f>_xlfn.XLOOKUP(A91,Indata!A:A,Indata!M:M)</f>
        <v>Större stad</v>
      </c>
      <c r="N91" s="57">
        <f>IF(K91="",(B91*Modellvärden!B$11)+(C91*Modellvärden!C$11)+(D91*Modellvärden!D$11)+(E91*Modellvärden!E$11)+(F91*Modellvärden!F$11)+(G91*Modellvärden!G$11), (B91*Modellvärden!B$4)+(C91*Modellvärden!C$4)+(D91*Modellvärden!D$4)+(E91*Modellvärden!E$4)+(F91*Modellvärden!F$4)+(G91*Modellvärden!G$4)+(H91*Modellvärden!H$4)+(I91*Modellvärden!I$4)+(J91*Modellvärden!J$4)+(K91*Modellvärden!K$4)+(L91*Modellvärden!L$4))</f>
        <v>38.937269064327701</v>
      </c>
      <c r="O91" s="57">
        <f>IF(K91="",(B91*Modellvärden!B$12)+(C91*Modellvärden!C$12)+(D91*Modellvärden!D$12)+(E91*Modellvärden!E$12)+(F91*Modellvärden!F$12)+(G91*Modellvärden!G$12),(B91*Modellvärden!B$5)+(C91*Modellvärden!C$5)+(D91*Modellvärden!D$5)+(E91*Modellvärden!E$5)+(F91*Modellvärden!F$5)+(G91*Modellvärden!G$5)+(H91*Modellvärden!H$5)+(I91*Modellvärden!I$5)+(J91*Modellvärden!J$5)
+(K91*Modellvärden!K$5)+(L91*Modellvärden!L$5))</f>
        <v>39.432674588450169</v>
      </c>
      <c r="P91" s="57">
        <f>(_xlfn.XLOOKUP(M91,Regressionsresultat!$B$53:$B$61,Modellvärden!$B$21:$B$29)*Modellvärden!$B$18)</f>
        <v>46.017619999999994</v>
      </c>
      <c r="Q91" s="57">
        <f t="shared" si="1"/>
        <v>41.462521217592617</v>
      </c>
      <c r="R91" s="57"/>
    </row>
    <row r="92" spans="1:18" ht="16" x14ac:dyDescent="0.35">
      <c r="A92" s="55" t="s">
        <v>322</v>
      </c>
      <c r="B92" s="56">
        <f>IF(_xlfn.XLOOKUP($A92,Indata!$A:$A,Indata!B:B)&lt;&gt;0,(_xlfn.XLOOKUP($A92,Indata!$A:$A,Indata!B:B)*Modellvärden!B$7)+Modellvärden!B$6,"")</f>
        <v>34.600313215</v>
      </c>
      <c r="C92" s="56">
        <f>IF(_xlfn.XLOOKUP($A92,Indata!$A:$A,Indata!C:C)&lt;&gt;0,(_xlfn.XLOOKUP($A92,Indata!$A:$A,Indata!C:C)*Modellvärden!C$7)+Modellvärden!C$6,"")</f>
        <v>33.015883299999999</v>
      </c>
      <c r="D92" s="56">
        <f>IF(_xlfn.XLOOKUP($A92,Indata!$A:$A,Indata!D:D)&lt;&gt;0,(_xlfn.XLOOKUP($A92,Indata!$A:$A,Indata!D:D)*Modellvärden!D$7)+Modellvärden!D$6,"")</f>
        <v>33.824470080000005</v>
      </c>
      <c r="E92" s="56">
        <f>IF(_xlfn.XLOOKUP($A92,Indata!$A:$A,Indata!E:E)&lt;&gt;0,(_xlfn.XLOOKUP($A92,Indata!$A:$A,Indata!E:E)*Modellvärden!E$7)+Modellvärden!E$6,"")</f>
        <v>33.772414900000001</v>
      </c>
      <c r="F92" s="56">
        <f>IF(_xlfn.XLOOKUP($A92,Indata!$A:$A,Indata!F:F)&lt;&gt;0,(_xlfn.XLOOKUP($A92,Indata!$A:$A,Indata!F:F)*Modellvärden!F$7)+Modellvärden!F$6,"")</f>
        <v>35.708908362260793</v>
      </c>
      <c r="G92" s="56">
        <f>IF(_xlfn.XLOOKUP($A92,Indata!$A:$A,Indata!G:G)&lt;&gt;0,(_xlfn.XLOOKUP($A92,Indata!$A:$A,Indata!G:G)*Modellvärden!G$7)+Modellvärden!G$6,"")</f>
        <v>42.096111999999998</v>
      </c>
      <c r="H92" s="56" t="str">
        <f>IF(_xlfn.XLOOKUP($A92,Indata!$A:$A,Indata!H:H)&lt;&gt;0,(_xlfn.XLOOKUP($A92,Indata!$A:$A,Indata!H:H)*Modellvärden!H$7)+Modellvärden!H$6,"")</f>
        <v/>
      </c>
      <c r="I92" s="56" t="str">
        <f>IF(_xlfn.XLOOKUP($A92,Indata!$A:$A,Indata!I:I)&lt;&gt;0,(_xlfn.XLOOKUP($A92,Indata!$A:$A,Indata!I:I)*Modellvärden!I$7)+Modellvärden!I$6,"")</f>
        <v/>
      </c>
      <c r="J92" s="56" t="str">
        <f>IF(_xlfn.XLOOKUP($A92,Indata!$A:$A,Indata!J:J)&lt;&gt;0,(_xlfn.XLOOKUP($A92,Indata!$A:$A,Indata!J:J)*Modellvärden!J$7)+Modellvärden!J$6,"")</f>
        <v/>
      </c>
      <c r="K92" s="56" t="str">
        <f>IF(_xlfn.XLOOKUP($A92,Indata!$A:$A,Indata!K:K)&lt;&gt;0,(_xlfn.XLOOKUP($A92,Indata!$A:$A,Indata!K:K)*Modellvärden!K$7)+Modellvärden!K$6,"")</f>
        <v/>
      </c>
      <c r="L92" s="56" t="str">
        <f>IF(_xlfn.XLOOKUP($A92,Indata!$A:$A,Indata!L:L)&lt;&gt;0,(_xlfn.XLOOKUP($A92,Indata!$A:$A,Indata!L:L)*Modellvärden!L$7)+Modellvärden!L$6,"")</f>
        <v/>
      </c>
      <c r="M92" t="str">
        <f>_xlfn.XLOOKUP(A92,Indata!A:A,Indata!M:M)</f>
        <v>Landsbygdskommun</v>
      </c>
      <c r="N92" s="57">
        <f>IF(K92="",(B92*Modellvärden!B$11)+(C92*Modellvärden!C$11)+(D92*Modellvärden!D$11)+(E92*Modellvärden!E$11)+(F92*Modellvärden!F$11)+(G92*Modellvärden!G$11), (B92*Modellvärden!B$4)+(C92*Modellvärden!C$4)+(D92*Modellvärden!D$4)+(E92*Modellvärden!E$4)+(F92*Modellvärden!F$4)+(G92*Modellvärden!G$4)+(H92*Modellvärden!H$4)+(I92*Modellvärden!I$4)+(J92*Modellvärden!J$4)+(K92*Modellvärden!K$4)+(L92*Modellvärden!L$4))</f>
        <v>35.398803517805455</v>
      </c>
      <c r="O92" s="57">
        <f>IF(K92="",(B92*Modellvärden!B$12)+(C92*Modellvärden!C$12)+(D92*Modellvärden!D$12)+(E92*Modellvärden!E$12)+(F92*Modellvärden!F$12)+(G92*Modellvärden!G$12),(B92*Modellvärden!B$5)+(C92*Modellvärden!C$5)+(D92*Modellvärden!D$5)+(E92*Modellvärden!E$5)+(F92*Modellvärden!F$5)+(G92*Modellvärden!G$5)+(H92*Modellvärden!H$5)+(I92*Modellvärden!I$5)+(J92*Modellvärden!J$5)
+(K92*Modellvärden!K$5)+(L92*Modellvärden!L$5))</f>
        <v>35.059474050659425</v>
      </c>
      <c r="P92" s="57">
        <f>(_xlfn.XLOOKUP(M92,Regressionsresultat!$B$53:$B$61,Modellvärden!$B$21:$B$29)*Modellvärden!$B$18)</f>
        <v>25.386849999999999</v>
      </c>
      <c r="Q92" s="57">
        <f t="shared" si="1"/>
        <v>31.948375856154957</v>
      </c>
      <c r="R92" s="57"/>
    </row>
    <row r="93" spans="1:18" ht="16" x14ac:dyDescent="0.35">
      <c r="A93" s="55" t="s">
        <v>110</v>
      </c>
      <c r="B93" s="56">
        <f>IF(_xlfn.XLOOKUP($A93,Indata!$A:$A,Indata!B:B)&lt;&gt;0,(_xlfn.XLOOKUP($A93,Indata!$A:$A,Indata!B:B)*Modellvärden!B$7)+Modellvärden!B$6,"")</f>
        <v>36.153626515000006</v>
      </c>
      <c r="C93" s="56">
        <f>IF(_xlfn.XLOOKUP($A93,Indata!$A:$A,Indata!C:C)&lt;&gt;0,(_xlfn.XLOOKUP($A93,Indata!$A:$A,Indata!C:C)*Modellvärden!C$7)+Modellvärden!C$6,"")</f>
        <v>38.345365600000001</v>
      </c>
      <c r="D93" s="56">
        <f>IF(_xlfn.XLOOKUP($A93,Indata!$A:$A,Indata!D:D)&lt;&gt;0,(_xlfn.XLOOKUP($A93,Indata!$A:$A,Indata!D:D)*Modellvärden!D$7)+Modellvärden!D$6,"")</f>
        <v>34.424977680000005</v>
      </c>
      <c r="E93" s="56">
        <f>IF(_xlfn.XLOOKUP($A93,Indata!$A:$A,Indata!E:E)&lt;&gt;0,(_xlfn.XLOOKUP($A93,Indata!$A:$A,Indata!E:E)*Modellvärden!E$7)+Modellvärden!E$6,"")</f>
        <v>36.087046700000002</v>
      </c>
      <c r="F93" s="56">
        <f>IF(_xlfn.XLOOKUP($A93,Indata!$A:$A,Indata!F:F)&lt;&gt;0,(_xlfn.XLOOKUP($A93,Indata!$A:$A,Indata!F:F)*Modellvärden!F$7)+Modellvärden!F$6,"")</f>
        <v>37.623872415229521</v>
      </c>
      <c r="G93" s="56">
        <f>IF(_xlfn.XLOOKUP($A93,Indata!$A:$A,Indata!G:G)&lt;&gt;0,(_xlfn.XLOOKUP($A93,Indata!$A:$A,Indata!G:G)*Modellvärden!G$7)+Modellvärden!G$6,"")</f>
        <v>44.804288</v>
      </c>
      <c r="H93" s="56">
        <f>IF(_xlfn.XLOOKUP($A93,Indata!$A:$A,Indata!H:H)&lt;&gt;0,(_xlfn.XLOOKUP($A93,Indata!$A:$A,Indata!H:H)*Modellvärden!H$7)+Modellvärden!H$6,"")</f>
        <v>34.270404119999995</v>
      </c>
      <c r="I93" s="56">
        <f>IF(_xlfn.XLOOKUP($A93,Indata!$A:$A,Indata!I:I)&lt;&gt;0,(_xlfn.XLOOKUP($A93,Indata!$A:$A,Indata!I:I)*Modellvärden!I$7)+Modellvärden!I$6,"")</f>
        <v>37.359586440000001</v>
      </c>
      <c r="J93" s="56">
        <f>IF(_xlfn.XLOOKUP($A93,Indata!$A:$A,Indata!J:J)&lt;&gt;0,(_xlfn.XLOOKUP($A93,Indata!$A:$A,Indata!J:J)*Modellvärden!J$7)+Modellvärden!J$6,"")</f>
        <v>36.14459128</v>
      </c>
      <c r="K93" s="56">
        <f>IF(_xlfn.XLOOKUP($A93,Indata!$A:$A,Indata!K:K)&lt;&gt;0,(_xlfn.XLOOKUP($A93,Indata!$A:$A,Indata!K:K)*Modellvärden!K$7)+Modellvärden!K$6,"")</f>
        <v>35.825466650000003</v>
      </c>
      <c r="L93" s="56">
        <f>IF(_xlfn.XLOOKUP($A93,Indata!$A:$A,Indata!L:L)&lt;&gt;0,(_xlfn.XLOOKUP($A93,Indata!$A:$A,Indata!L:L)*Modellvärden!L$7)+Modellvärden!L$6,"")</f>
        <v>41.550848800000011</v>
      </c>
      <c r="M93" t="str">
        <f>_xlfn.XLOOKUP(A93,Indata!A:A,Indata!M:M)</f>
        <v>Större stad</v>
      </c>
      <c r="N93" s="57">
        <f>IF(K93="",(B93*Modellvärden!B$11)+(C93*Modellvärden!C$11)+(D93*Modellvärden!D$11)+(E93*Modellvärden!E$11)+(F93*Modellvärden!F$11)+(G93*Modellvärden!G$11), (B93*Modellvärden!B$4)+(C93*Modellvärden!C$4)+(D93*Modellvärden!D$4)+(E93*Modellvärden!E$4)+(F93*Modellvärden!F$4)+(G93*Modellvärden!G$4)+(H93*Modellvärden!H$4)+(I93*Modellvärden!I$4)+(J93*Modellvärden!J$4)+(K93*Modellvärden!K$4)+(L93*Modellvärden!L$4))</f>
        <v>37.781335926818699</v>
      </c>
      <c r="O93" s="57">
        <f>IF(K93="",(B93*Modellvärden!B$12)+(C93*Modellvärden!C$12)+(D93*Modellvärden!D$12)+(E93*Modellvärden!E$12)+(F93*Modellvärden!F$12)+(G93*Modellvärden!G$12),(B93*Modellvärden!B$5)+(C93*Modellvärden!C$5)+(D93*Modellvärden!D$5)+(E93*Modellvärden!E$5)+(F93*Modellvärden!F$5)+(G93*Modellvärden!G$5)+(H93*Modellvärden!H$5)+(I93*Modellvärden!I$5)+(J93*Modellvärden!J$5)
+(K93*Modellvärden!K$5)+(L93*Modellvärden!L$5))</f>
        <v>37.981644937063372</v>
      </c>
      <c r="P93" s="57">
        <f>(_xlfn.XLOOKUP(M93,Regressionsresultat!$B$53:$B$61,Modellvärden!$B$21:$B$29)*Modellvärden!$B$18)</f>
        <v>46.017619999999994</v>
      </c>
      <c r="Q93" s="57">
        <f t="shared" si="1"/>
        <v>40.593533621294021</v>
      </c>
      <c r="R93" s="57"/>
    </row>
    <row r="94" spans="1:18" ht="16" x14ac:dyDescent="0.35">
      <c r="A94" s="55" t="s">
        <v>184</v>
      </c>
      <c r="B94" s="56">
        <f>IF(_xlfn.XLOOKUP($A94,Indata!$A:$A,Indata!B:B)&lt;&gt;0,(_xlfn.XLOOKUP($A94,Indata!$A:$A,Indata!B:B)*Modellvärden!B$7)+Modellvärden!B$6,"")</f>
        <v>37.162766668000003</v>
      </c>
      <c r="C94" s="56">
        <f>IF(_xlfn.XLOOKUP($A94,Indata!$A:$A,Indata!C:C)&lt;&gt;0,(_xlfn.XLOOKUP($A94,Indata!$A:$A,Indata!C:C)*Modellvärden!C$7)+Modellvärden!C$6,"")</f>
        <v>32.2190479</v>
      </c>
      <c r="D94" s="56">
        <f>IF(_xlfn.XLOOKUP($A94,Indata!$A:$A,Indata!D:D)&lt;&gt;0,(_xlfn.XLOOKUP($A94,Indata!$A:$A,Indata!D:D)*Modellvärden!D$7)+Modellvärden!D$6,"")</f>
        <v>33.903342720000005</v>
      </c>
      <c r="E94" s="56">
        <f>IF(_xlfn.XLOOKUP($A94,Indata!$A:$A,Indata!E:E)&lt;&gt;0,(_xlfn.XLOOKUP($A94,Indata!$A:$A,Indata!E:E)*Modellvärden!E$7)+Modellvärden!E$6,"")</f>
        <v>33.812878699999999</v>
      </c>
      <c r="F94" s="56">
        <f>IF(_xlfn.XLOOKUP($A94,Indata!$A:$A,Indata!F:F)&lt;&gt;0,(_xlfn.XLOOKUP($A94,Indata!$A:$A,Indata!F:F)*Modellvärden!F$7)+Modellvärden!F$6,"")</f>
        <v>35.416607457843277</v>
      </c>
      <c r="G94" s="56">
        <f>IF(_xlfn.XLOOKUP($A94,Indata!$A:$A,Indata!G:G)&lt;&gt;0,(_xlfn.XLOOKUP($A94,Indata!$A:$A,Indata!G:G)*Modellvärden!G$7)+Modellvärden!G$6,"")</f>
        <v>35.867307199999999</v>
      </c>
      <c r="H94" s="56">
        <f>IF(_xlfn.XLOOKUP($A94,Indata!$A:$A,Indata!H:H)&lt;&gt;0,(_xlfn.XLOOKUP($A94,Indata!$A:$A,Indata!H:H)*Modellvärden!H$7)+Modellvärden!H$6,"")</f>
        <v>25.370278679999998</v>
      </c>
      <c r="I94" s="56">
        <f>IF(_xlfn.XLOOKUP($A94,Indata!$A:$A,Indata!I:I)&lt;&gt;0,(_xlfn.XLOOKUP($A94,Indata!$A:$A,Indata!I:I)*Modellvärden!I$7)+Modellvärden!I$6,"")</f>
        <v>39.722204600000005</v>
      </c>
      <c r="J94" s="56">
        <f>IF(_xlfn.XLOOKUP($A94,Indata!$A:$A,Indata!J:J)&lt;&gt;0,(_xlfn.XLOOKUP($A94,Indata!$A:$A,Indata!J:J)*Modellvärden!J$7)+Modellvärden!J$6,"")</f>
        <v>38.365272400000002</v>
      </c>
      <c r="K94" s="56">
        <f>IF(_xlfn.XLOOKUP($A94,Indata!$A:$A,Indata!K:K)&lt;&gt;0,(_xlfn.XLOOKUP($A94,Indata!$A:$A,Indata!K:K)*Modellvärden!K$7)+Modellvärden!K$6,"")</f>
        <v>26.799294150000001</v>
      </c>
      <c r="L94" s="56">
        <f>IF(_xlfn.XLOOKUP($A94,Indata!$A:$A,Indata!L:L)&lt;&gt;0,(_xlfn.XLOOKUP($A94,Indata!$A:$A,Indata!L:L)*Modellvärden!L$7)+Modellvärden!L$6,"")</f>
        <v>27.019483000000008</v>
      </c>
      <c r="M94" t="str">
        <f>_xlfn.XLOOKUP(A94,Indata!A:A,Indata!M:M)</f>
        <v>Pendlingskommun nära mindre tätort</v>
      </c>
      <c r="N94" s="57">
        <f>IF(K94="",(B94*Modellvärden!B$11)+(C94*Modellvärden!C$11)+(D94*Modellvärden!D$11)+(E94*Modellvärden!E$11)+(F94*Modellvärden!F$11)+(G94*Modellvärden!G$11), (B94*Modellvärden!B$4)+(C94*Modellvärden!C$4)+(D94*Modellvärden!D$4)+(E94*Modellvärden!E$4)+(F94*Modellvärden!F$4)+(G94*Modellvärden!G$4)+(H94*Modellvärden!H$4)+(I94*Modellvärden!I$4)+(J94*Modellvärden!J$4)+(K94*Modellvärden!K$4)+(L94*Modellvärden!L$4))</f>
        <v>33.307880323866726</v>
      </c>
      <c r="O94" s="57">
        <f>IF(K94="",(B94*Modellvärden!B$12)+(C94*Modellvärden!C$12)+(D94*Modellvärden!D$12)+(E94*Modellvärden!E$12)+(F94*Modellvärden!F$12)+(G94*Modellvärden!G$12),(B94*Modellvärden!B$5)+(C94*Modellvärden!C$5)+(D94*Modellvärden!D$5)+(E94*Modellvärden!E$5)+(F94*Modellvärden!F$5)+(G94*Modellvärden!G$5)+(H94*Modellvärden!H$5)+(I94*Modellvärden!I$5)+(J94*Modellvärden!J$5)
+(K94*Modellvärden!K$5)+(L94*Modellvärden!L$5))</f>
        <v>33.331551201280512</v>
      </c>
      <c r="P94" s="57">
        <f>(_xlfn.XLOOKUP(M94,Regressionsresultat!$B$53:$B$61,Modellvärden!$B$21:$B$29)*Modellvärden!$B$18)</f>
        <v>35.411339999999996</v>
      </c>
      <c r="Q94" s="57">
        <f t="shared" si="1"/>
        <v>34.016923841715744</v>
      </c>
      <c r="R94" s="57"/>
    </row>
    <row r="95" spans="1:18" ht="16" x14ac:dyDescent="0.35">
      <c r="A95" s="55" t="s">
        <v>123</v>
      </c>
      <c r="B95" s="56">
        <f>IF(_xlfn.XLOOKUP($A95,Indata!$A:$A,Indata!B:B)&lt;&gt;0,(_xlfn.XLOOKUP($A95,Indata!$A:$A,Indata!B:B)*Modellvärden!B$7)+Modellvärden!B$6,"")</f>
        <v>37.011158155000004</v>
      </c>
      <c r="C95" s="56">
        <f>IF(_xlfn.XLOOKUP($A95,Indata!$A:$A,Indata!C:C)&lt;&gt;0,(_xlfn.XLOOKUP($A95,Indata!$A:$A,Indata!C:C)*Modellvärden!C$7)+Modellvärden!C$6,"")</f>
        <v>34.560444400000002</v>
      </c>
      <c r="D95" s="56">
        <f>IF(_xlfn.XLOOKUP($A95,Indata!$A:$A,Indata!D:D)&lt;&gt;0,(_xlfn.XLOOKUP($A95,Indata!$A:$A,Indata!D:D)*Modellvärden!D$7)+Modellvärden!D$6,"")</f>
        <v>34.334453400000001</v>
      </c>
      <c r="E95" s="56">
        <f>IF(_xlfn.XLOOKUP($A95,Indata!$A:$A,Indata!E:E)&lt;&gt;0,(_xlfn.XLOOKUP($A95,Indata!$A:$A,Indata!E:E)*Modellvärden!E$7)+Modellvärden!E$6,"")</f>
        <v>34.475409399999997</v>
      </c>
      <c r="F95" s="56">
        <f>IF(_xlfn.XLOOKUP($A95,Indata!$A:$A,Indata!F:F)&lt;&gt;0,(_xlfn.XLOOKUP($A95,Indata!$A:$A,Indata!F:F)*Modellvärden!F$7)+Modellvärden!F$6,"")</f>
        <v>35.726372670722618</v>
      </c>
      <c r="G95" s="56">
        <f>IF(_xlfn.XLOOKUP($A95,Indata!$A:$A,Indata!G:G)&lt;&gt;0,(_xlfn.XLOOKUP($A95,Indata!$A:$A,Indata!G:G)*Modellvärden!G$7)+Modellvärden!G$6,"")</f>
        <v>41.960703199999998</v>
      </c>
      <c r="H95" s="56">
        <f>IF(_xlfn.XLOOKUP($A95,Indata!$A:$A,Indata!H:H)&lt;&gt;0,(_xlfn.XLOOKUP($A95,Indata!$A:$A,Indata!H:H)*Modellvärden!H$7)+Modellvärden!H$6,"")</f>
        <v>40.435595179999993</v>
      </c>
      <c r="I95" s="56">
        <f>IF(_xlfn.XLOOKUP($A95,Indata!$A:$A,Indata!I:I)&lt;&gt;0,(_xlfn.XLOOKUP($A95,Indata!$A:$A,Indata!I:I)*Modellvärden!I$7)+Modellvärden!I$6,"")</f>
        <v>37.359586440000001</v>
      </c>
      <c r="J95" s="56">
        <f>IF(_xlfn.XLOOKUP($A95,Indata!$A:$A,Indata!J:J)&lt;&gt;0,(_xlfn.XLOOKUP($A95,Indata!$A:$A,Indata!J:J)*Modellvärden!J$7)+Modellvärden!J$6,"")</f>
        <v>35.139997440000002</v>
      </c>
      <c r="K95" s="56">
        <f>IF(_xlfn.XLOOKUP($A95,Indata!$A:$A,Indata!K:K)&lt;&gt;0,(_xlfn.XLOOKUP($A95,Indata!$A:$A,Indata!K:K)*Modellvärden!K$7)+Modellvärden!K$6,"")</f>
        <v>35.175582230000003</v>
      </c>
      <c r="L95" s="56">
        <f>IF(_xlfn.XLOOKUP($A95,Indata!$A:$A,Indata!L:L)&lt;&gt;0,(_xlfn.XLOOKUP($A95,Indata!$A:$A,Indata!L:L)*Modellvärden!L$7)+Modellvärden!L$6,"")</f>
        <v>36.707060200000001</v>
      </c>
      <c r="M95" t="str">
        <f>_xlfn.XLOOKUP(A95,Indata!A:A,Indata!M:M)</f>
        <v>Mindre stad/tätort</v>
      </c>
      <c r="N95" s="57">
        <f>IF(K95="",(B95*Modellvärden!B$11)+(C95*Modellvärden!C$11)+(D95*Modellvärden!D$11)+(E95*Modellvärden!E$11)+(F95*Modellvärden!F$11)+(G95*Modellvärden!G$11), (B95*Modellvärden!B$4)+(C95*Modellvärden!C$4)+(D95*Modellvärden!D$4)+(E95*Modellvärden!E$4)+(F95*Modellvärden!F$4)+(G95*Modellvärden!G$4)+(H95*Modellvärden!H$4)+(I95*Modellvärden!I$4)+(J95*Modellvärden!J$4)+(K95*Modellvärden!K$4)+(L95*Modellvärden!L$4))</f>
        <v>36.661176551983779</v>
      </c>
      <c r="O95" s="57">
        <f>IF(K95="",(B95*Modellvärden!B$12)+(C95*Modellvärden!C$12)+(D95*Modellvärden!D$12)+(E95*Modellvärden!E$12)+(F95*Modellvärden!F$12)+(G95*Modellvärden!G$12),(B95*Modellvärden!B$5)+(C95*Modellvärden!C$5)+(D95*Modellvärden!D$5)+(E95*Modellvärden!E$5)+(F95*Modellvärden!F$5)+(G95*Modellvärden!G$5)+(H95*Modellvärden!H$5)+(I95*Modellvärden!I$5)+(J95*Modellvärden!J$5)
+(K95*Modellvärden!K$5)+(L95*Modellvärden!L$5))</f>
        <v>36.488453352964441</v>
      </c>
      <c r="P95" s="57">
        <f>(_xlfn.XLOOKUP(M95,Regressionsresultat!$B$53:$B$61,Modellvärden!$B$21:$B$29)*Modellvärden!$B$18)</f>
        <v>26.277491899999998</v>
      </c>
      <c r="Q95" s="57">
        <f t="shared" si="1"/>
        <v>33.142373934982743</v>
      </c>
      <c r="R95" s="57"/>
    </row>
    <row r="96" spans="1:18" ht="16" x14ac:dyDescent="0.35">
      <c r="A96" s="55" t="s">
        <v>243</v>
      </c>
      <c r="B96" s="56">
        <f>IF(_xlfn.XLOOKUP($A96,Indata!$A:$A,Indata!B:B)&lt;&gt;0,(_xlfn.XLOOKUP($A96,Indata!$A:$A,Indata!B:B)*Modellvärden!B$7)+Modellvärden!B$6,"")</f>
        <v>37.048294630000001</v>
      </c>
      <c r="C96" s="56">
        <f>IF(_xlfn.XLOOKUP($A96,Indata!$A:$A,Indata!C:C)&lt;&gt;0,(_xlfn.XLOOKUP($A96,Indata!$A:$A,Indata!C:C)*Modellvärden!C$7)+Modellvärden!C$6,"")</f>
        <v>34.3975279</v>
      </c>
      <c r="D96" s="56">
        <f>IF(_xlfn.XLOOKUP($A96,Indata!$A:$A,Indata!D:D)&lt;&gt;0,(_xlfn.XLOOKUP($A96,Indata!$A:$A,Indata!D:D)*Modellvärden!D$7)+Modellvärden!D$6,"")</f>
        <v>34.326386880000001</v>
      </c>
      <c r="E96" s="56">
        <f>IF(_xlfn.XLOOKUP($A96,Indata!$A:$A,Indata!E:E)&lt;&gt;0,(_xlfn.XLOOKUP($A96,Indata!$A:$A,Indata!E:E)*Modellvärden!E$7)+Modellvärden!E$6,"")</f>
        <v>34.7978393</v>
      </c>
      <c r="F96" s="56">
        <f>IF(_xlfn.XLOOKUP($A96,Indata!$A:$A,Indata!F:F)&lt;&gt;0,(_xlfn.XLOOKUP($A96,Indata!$A:$A,Indata!F:F)*Modellvärden!F$7)+Modellvärden!F$6,"")</f>
        <v>37.264118670982228</v>
      </c>
      <c r="G96" s="56">
        <f>IF(_xlfn.XLOOKUP($A96,Indata!$A:$A,Indata!G:G)&lt;&gt;0,(_xlfn.XLOOKUP($A96,Indata!$A:$A,Indata!G:G)*Modellvärden!G$7)+Modellvärden!G$6,"")</f>
        <v>41.080545999999998</v>
      </c>
      <c r="H96" s="56">
        <f>IF(_xlfn.XLOOKUP($A96,Indata!$A:$A,Indata!H:H)&lt;&gt;0,(_xlfn.XLOOKUP($A96,Indata!$A:$A,Indata!H:H)*Modellvärden!H$7)+Modellvärden!H$6,"")</f>
        <v>38.30327346</v>
      </c>
      <c r="I96" s="56">
        <f>IF(_xlfn.XLOOKUP($A96,Indata!$A:$A,Indata!I:I)&lt;&gt;0,(_xlfn.XLOOKUP($A96,Indata!$A:$A,Indata!I:I)*Modellvärden!I$7)+Modellvärden!I$6,"")</f>
        <v>37.781482540000006</v>
      </c>
      <c r="J96" s="56">
        <f>IF(_xlfn.XLOOKUP($A96,Indata!$A:$A,Indata!J:J)&lt;&gt;0,(_xlfn.XLOOKUP($A96,Indata!$A:$A,Indata!J:J)*Modellvärden!J$7)+Modellvärden!J$6,"")</f>
        <v>32.549202800000003</v>
      </c>
      <c r="K96" s="56">
        <f>IF(_xlfn.XLOOKUP($A96,Indata!$A:$A,Indata!K:K)&lt;&gt;0,(_xlfn.XLOOKUP($A96,Indata!$A:$A,Indata!K:K)*Modellvärden!K$7)+Modellvärden!K$6,"")</f>
        <v>39.038784059999998</v>
      </c>
      <c r="L96" s="56">
        <f>IF(_xlfn.XLOOKUP($A96,Indata!$A:$A,Indata!L:L)&lt;&gt;0,(_xlfn.XLOOKUP($A96,Indata!$A:$A,Indata!L:L)*Modellvärden!L$7)+Modellvärden!L$6,"")</f>
        <v>41.089535600000005</v>
      </c>
      <c r="M96" t="str">
        <f>_xlfn.XLOOKUP(A96,Indata!A:A,Indata!M:M)</f>
        <v>Mindre stad/tätort</v>
      </c>
      <c r="N96" s="57">
        <f>IF(K96="",(B96*Modellvärden!B$11)+(C96*Modellvärden!C$11)+(D96*Modellvärden!D$11)+(E96*Modellvärden!E$11)+(F96*Modellvärden!F$11)+(G96*Modellvärden!G$11), (B96*Modellvärden!B$4)+(C96*Modellvärden!C$4)+(D96*Modellvärden!D$4)+(E96*Modellvärden!E$4)+(F96*Modellvärden!F$4)+(G96*Modellvärden!G$4)+(H96*Modellvärden!H$4)+(I96*Modellvärden!I$4)+(J96*Modellvärden!J$4)+(K96*Modellvärden!K$4)+(L96*Modellvärden!L$4))</f>
        <v>37.0641317680208</v>
      </c>
      <c r="O96" s="57">
        <f>IF(K96="",(B96*Modellvärden!B$12)+(C96*Modellvärden!C$12)+(D96*Modellvärden!D$12)+(E96*Modellvärden!E$12)+(F96*Modellvärden!F$12)+(G96*Modellvärden!G$12),(B96*Modellvärden!B$5)+(C96*Modellvärden!C$5)+(D96*Modellvärden!D$5)+(E96*Modellvärden!E$5)+(F96*Modellvärden!F$5)+(G96*Modellvärden!G$5)+(H96*Modellvärden!H$5)+(I96*Modellvärden!I$5)+(J96*Modellvärden!J$5)
+(K96*Modellvärden!K$5)+(L96*Modellvärden!L$5))</f>
        <v>36.937162196418534</v>
      </c>
      <c r="P96" s="57">
        <f>(_xlfn.XLOOKUP(M96,Regressionsresultat!$B$53:$B$61,Modellvärden!$B$21:$B$29)*Modellvärden!$B$18)</f>
        <v>26.277491899999998</v>
      </c>
      <c r="Q96" s="57">
        <f t="shared" si="1"/>
        <v>33.426261954813107</v>
      </c>
      <c r="R96" s="57"/>
    </row>
    <row r="97" spans="1:18" ht="16" x14ac:dyDescent="0.35">
      <c r="A97" s="55" t="s">
        <v>121</v>
      </c>
      <c r="B97" s="56">
        <f>IF(_xlfn.XLOOKUP($A97,Indata!$A:$A,Indata!B:B)&lt;&gt;0,(_xlfn.XLOOKUP($A97,Indata!$A:$A,Indata!B:B)*Modellvärden!B$7)+Modellvärden!B$6,"")</f>
        <v>35.995232572000006</v>
      </c>
      <c r="C97" s="56">
        <f>IF(_xlfn.XLOOKUP($A97,Indata!$A:$A,Indata!C:C)&lt;&gt;0,(_xlfn.XLOOKUP($A97,Indata!$A:$A,Indata!C:C)*Modellvärden!C$7)+Modellvärden!C$6,"")</f>
        <v>37.792858000000003</v>
      </c>
      <c r="D97" s="56">
        <f>IF(_xlfn.XLOOKUP($A97,Indata!$A:$A,Indata!D:D)&lt;&gt;0,(_xlfn.XLOOKUP($A97,Indata!$A:$A,Indata!D:D)*Modellvärden!D$7)+Modellvärden!D$6,"")</f>
        <v>34.318320360000001</v>
      </c>
      <c r="E97" s="56">
        <f>IF(_xlfn.XLOOKUP($A97,Indata!$A:$A,Indata!E:E)&lt;&gt;0,(_xlfn.XLOOKUP($A97,Indata!$A:$A,Indata!E:E)*Modellvärden!E$7)+Modellvärden!E$6,"")</f>
        <v>35.083134700000002</v>
      </c>
      <c r="F97" s="56">
        <f>IF(_xlfn.XLOOKUP($A97,Indata!$A:$A,Indata!F:F)&lt;&gt;0,(_xlfn.XLOOKUP($A97,Indata!$A:$A,Indata!F:F)*Modellvärden!F$7)+Modellvärden!F$6,"")</f>
        <v>36.893056439218981</v>
      </c>
      <c r="G97" s="56">
        <f>IF(_xlfn.XLOOKUP($A97,Indata!$A:$A,Indata!G:G)&lt;&gt;0,(_xlfn.XLOOKUP($A97,Indata!$A:$A,Indata!G:G)*Modellvärden!G$7)+Modellvärden!G$6,"")</f>
        <v>37.830734799999995</v>
      </c>
      <c r="H97" s="56">
        <f>IF(_xlfn.XLOOKUP($A97,Indata!$A:$A,Indata!H:H)&lt;&gt;0,(_xlfn.XLOOKUP($A97,Indata!$A:$A,Indata!H:H)*Modellvärden!H$7)+Modellvärden!H$6,"")</f>
        <v>36.634499939999998</v>
      </c>
      <c r="I97" s="56">
        <f>IF(_xlfn.XLOOKUP($A97,Indata!$A:$A,Indata!I:I)&lt;&gt;0,(_xlfn.XLOOKUP($A97,Indata!$A:$A,Indata!I:I)*Modellvärden!I$7)+Modellvärden!I$6,"")</f>
        <v>37.950240980000004</v>
      </c>
      <c r="J97" s="56">
        <f>IF(_xlfn.XLOOKUP($A97,Indata!$A:$A,Indata!J:J)&lt;&gt;0,(_xlfn.XLOOKUP($A97,Indata!$A:$A,Indata!J:J)*Modellvärden!J$7)+Modellvärden!J$6,"")</f>
        <v>32.390582720000005</v>
      </c>
      <c r="K97" s="56">
        <f>IF(_xlfn.XLOOKUP($A97,Indata!$A:$A,Indata!K:K)&lt;&gt;0,(_xlfn.XLOOKUP($A97,Indata!$A:$A,Indata!K:K)*Modellvärden!K$7)+Modellvärden!K$6,"")</f>
        <v>35.139477540000001</v>
      </c>
      <c r="L97" s="56">
        <f>IF(_xlfn.XLOOKUP($A97,Indata!$A:$A,Indata!L:L)&lt;&gt;0,(_xlfn.XLOOKUP($A97,Indata!$A:$A,Indata!L:L)*Modellvärden!L$7)+Modellvärden!L$6,"")</f>
        <v>29.556705599999987</v>
      </c>
      <c r="M97" t="str">
        <f>_xlfn.XLOOKUP(A97,Indata!A:A,Indata!M:M)</f>
        <v>Mindre stad/tätort</v>
      </c>
      <c r="N97" s="57">
        <f>IF(K97="",(B97*Modellvärden!B$11)+(C97*Modellvärden!C$11)+(D97*Modellvärden!D$11)+(E97*Modellvärden!E$11)+(F97*Modellvärden!F$11)+(G97*Modellvärden!G$11), (B97*Modellvärden!B$4)+(C97*Modellvärden!C$4)+(D97*Modellvärden!D$4)+(E97*Modellvärden!E$4)+(F97*Modellvärden!F$4)+(G97*Modellvärden!G$4)+(H97*Modellvärden!H$4)+(I97*Modellvärden!I$4)+(J97*Modellvärden!J$4)+(K97*Modellvärden!K$4)+(L97*Modellvärden!L$4))</f>
        <v>35.348197599999395</v>
      </c>
      <c r="O97" s="57">
        <f>IF(K97="",(B97*Modellvärden!B$12)+(C97*Modellvärden!C$12)+(D97*Modellvärden!D$12)+(E97*Modellvärden!E$12)+(F97*Modellvärden!F$12)+(G97*Modellvärden!G$12),(B97*Modellvärden!B$5)+(C97*Modellvärden!C$5)+(D97*Modellvärden!D$5)+(E97*Modellvärden!E$5)+(F97*Modellvärden!F$5)+(G97*Modellvärden!G$5)+(H97*Modellvärden!H$5)+(I97*Modellvärden!I$5)+(J97*Modellvärden!J$5)
+(K97*Modellvärden!K$5)+(L97*Modellvärden!L$5))</f>
        <v>35.352124000557346</v>
      </c>
      <c r="P97" s="57">
        <f>(_xlfn.XLOOKUP(M97,Regressionsresultat!$B$53:$B$61,Modellvärden!$B$21:$B$29)*Modellvärden!$B$18)</f>
        <v>26.277491899999998</v>
      </c>
      <c r="Q97" s="57">
        <f t="shared" si="1"/>
        <v>32.325937833518914</v>
      </c>
      <c r="R97" s="57"/>
    </row>
    <row r="98" spans="1:18" ht="16" x14ac:dyDescent="0.35">
      <c r="A98" s="55" t="s">
        <v>227</v>
      </c>
      <c r="B98" s="56">
        <f>IF(_xlfn.XLOOKUP($A98,Indata!$A:$A,Indata!B:B)&lt;&gt;0,(_xlfn.XLOOKUP($A98,Indata!$A:$A,Indata!B:B)*Modellvärden!B$7)+Modellvärden!B$6,"")</f>
        <v>35.762712391000001</v>
      </c>
      <c r="C98" s="56">
        <f>IF(_xlfn.XLOOKUP($A98,Indata!$A:$A,Indata!C:C)&lt;&gt;0,(_xlfn.XLOOKUP($A98,Indata!$A:$A,Indata!C:C)*Modellvärden!C$7)+Modellvärden!C$6,"")</f>
        <v>40.686198699999998</v>
      </c>
      <c r="D98" s="56">
        <f>IF(_xlfn.XLOOKUP($A98,Indata!$A:$A,Indata!D:D)&lt;&gt;0,(_xlfn.XLOOKUP($A98,Indata!$A:$A,Indata!D:D)*Modellvärden!D$7)+Modellvärden!D$6,"")</f>
        <v>34.493094960000001</v>
      </c>
      <c r="E98" s="56">
        <f>IF(_xlfn.XLOOKUP($A98,Indata!$A:$A,Indata!E:E)&lt;&gt;0,(_xlfn.XLOOKUP($A98,Indata!$A:$A,Indata!E:E)*Modellvärden!E$7)+Modellvärden!E$6,"")</f>
        <v>38.274909000000001</v>
      </c>
      <c r="F98" s="56">
        <f>IF(_xlfn.XLOOKUP($A98,Indata!$A:$A,Indata!F:F)&lt;&gt;0,(_xlfn.XLOOKUP($A98,Indata!$A:$A,Indata!F:F)*Modellvärden!F$7)+Modellvärden!F$6,"")</f>
        <v>38.705272784400719</v>
      </c>
      <c r="G98" s="56">
        <f>IF(_xlfn.XLOOKUP($A98,Indata!$A:$A,Indata!G:G)&lt;&gt;0,(_xlfn.XLOOKUP($A98,Indata!$A:$A,Indata!G:G)*Modellvärden!G$7)+Modellvärden!G$6,"")</f>
        <v>43.382495599999999</v>
      </c>
      <c r="H98" s="56">
        <f>IF(_xlfn.XLOOKUP($A98,Indata!$A:$A,Indata!H:H)&lt;&gt;0,(_xlfn.XLOOKUP($A98,Indata!$A:$A,Indata!H:H)*Modellvärden!H$7)+Modellvärden!H$6,"")</f>
        <v>35.521984259999996</v>
      </c>
      <c r="I98" s="56">
        <f>IF(_xlfn.XLOOKUP($A98,Indata!$A:$A,Indata!I:I)&lt;&gt;0,(_xlfn.XLOOKUP($A98,Indata!$A:$A,Indata!I:I)*Modellvärden!I$7)+Modellvärden!I$6,"")</f>
        <v>38.456516300000004</v>
      </c>
      <c r="J98" s="56">
        <f>IF(_xlfn.XLOOKUP($A98,Indata!$A:$A,Indata!J:J)&lt;&gt;0,(_xlfn.XLOOKUP($A98,Indata!$A:$A,Indata!J:J)*Modellvärden!J$7)+Modellvärden!J$6,"")</f>
        <v>42.436521120000009</v>
      </c>
      <c r="K98" s="56">
        <f>IF(_xlfn.XLOOKUP($A98,Indata!$A:$A,Indata!K:K)&lt;&gt;0,(_xlfn.XLOOKUP($A98,Indata!$A:$A,Indata!K:K)*Modellvärden!K$7)+Modellvärden!K$6,"")</f>
        <v>33.189824280000003</v>
      </c>
      <c r="L98" s="56">
        <f>IF(_xlfn.XLOOKUP($A98,Indata!$A:$A,Indata!L:L)&lt;&gt;0,(_xlfn.XLOOKUP($A98,Indata!$A:$A,Indata!L:L)*Modellvärden!L$7)+Modellvärden!L$6,"")</f>
        <v>30.479331999999999</v>
      </c>
      <c r="M98" t="str">
        <f>_xlfn.XLOOKUP(A98,Indata!A:A,Indata!M:M)</f>
        <v>Större stad</v>
      </c>
      <c r="N98" s="57">
        <f>IF(K98="",(B98*Modellvärden!B$11)+(C98*Modellvärden!C$11)+(D98*Modellvärden!D$11)+(E98*Modellvärden!E$11)+(F98*Modellvärden!F$11)+(G98*Modellvärden!G$11), (B98*Modellvärden!B$4)+(C98*Modellvärden!C$4)+(D98*Modellvärden!D$4)+(E98*Modellvärden!E$4)+(F98*Modellvärden!F$4)+(G98*Modellvärden!G$4)+(H98*Modellvärden!H$4)+(I98*Modellvärden!I$4)+(J98*Modellvärden!J$4)+(K98*Modellvärden!K$4)+(L98*Modellvärden!L$4))</f>
        <v>37.435938992592263</v>
      </c>
      <c r="O98" s="57">
        <f>IF(K98="",(B98*Modellvärden!B$12)+(C98*Modellvärden!C$12)+(D98*Modellvärden!D$12)+(E98*Modellvärden!E$12)+(F98*Modellvärden!F$12)+(G98*Modellvärden!G$12),(B98*Modellvärden!B$5)+(C98*Modellvärden!C$5)+(D98*Modellvärden!D$5)+(E98*Modellvärden!E$5)+(F98*Modellvärden!F$5)+(G98*Modellvärden!G$5)+(H98*Modellvärden!H$5)+(I98*Modellvärden!I$5)+(J98*Modellvärden!J$5)
+(K98*Modellvärden!K$5)+(L98*Modellvärden!L$5))</f>
        <v>37.505959557938432</v>
      </c>
      <c r="P98" s="57">
        <f>(_xlfn.XLOOKUP(M98,Regressionsresultat!$B$53:$B$61,Modellvärden!$B$21:$B$29)*Modellvärden!$B$18)</f>
        <v>46.017619999999994</v>
      </c>
      <c r="Q98" s="57">
        <f t="shared" si="1"/>
        <v>40.319839516843565</v>
      </c>
      <c r="R98" s="57"/>
    </row>
    <row r="99" spans="1:18" ht="16" x14ac:dyDescent="0.35">
      <c r="A99" s="55" t="s">
        <v>61</v>
      </c>
      <c r="B99" s="56">
        <f>IF(_xlfn.XLOOKUP($A99,Indata!$A:$A,Indata!B:B)&lt;&gt;0,(_xlfn.XLOOKUP($A99,Indata!$A:$A,Indata!B:B)*Modellvärden!B$7)+Modellvärden!B$6,"")</f>
        <v>36.037467289000006</v>
      </c>
      <c r="C99" s="56">
        <f>IF(_xlfn.XLOOKUP($A99,Indata!$A:$A,Indata!C:C)&lt;&gt;0,(_xlfn.XLOOKUP($A99,Indata!$A:$A,Indata!C:C)*Modellvärden!C$7)+Modellvärden!C$6,"")</f>
        <v>34.779043600000001</v>
      </c>
      <c r="D99" s="56">
        <f>IF(_xlfn.XLOOKUP($A99,Indata!$A:$A,Indata!D:D)&lt;&gt;0,(_xlfn.XLOOKUP($A99,Indata!$A:$A,Indata!D:D)*Modellvärden!D$7)+Modellvärden!D$6,"")</f>
        <v>34.049436360000001</v>
      </c>
      <c r="E99" s="56">
        <f>IF(_xlfn.XLOOKUP($A99,Indata!$A:$A,Indata!E:E)&lt;&gt;0,(_xlfn.XLOOKUP($A99,Indata!$A:$A,Indata!E:E)*Modellvärden!E$7)+Modellvärden!E$6,"")</f>
        <v>34.468238599999999</v>
      </c>
      <c r="F99" s="56">
        <f>IF(_xlfn.XLOOKUP($A99,Indata!$A:$A,Indata!F:F)&lt;&gt;0,(_xlfn.XLOOKUP($A99,Indata!$A:$A,Indata!F:F)*Modellvärden!F$7)+Modellvärden!F$6,"")</f>
        <v>35.848829408160903</v>
      </c>
      <c r="G99" s="56">
        <f>IF(_xlfn.XLOOKUP($A99,Indata!$A:$A,Indata!G:G)&lt;&gt;0,(_xlfn.XLOOKUP($A99,Indata!$A:$A,Indata!G:G)*Modellvärden!G$7)+Modellvärden!G$6,"")</f>
        <v>43.653313199999999</v>
      </c>
      <c r="H99" s="56">
        <f>IF(_xlfn.XLOOKUP($A99,Indata!$A:$A,Indata!H:H)&lt;&gt;0,(_xlfn.XLOOKUP($A99,Indata!$A:$A,Indata!H:H)*Modellvärden!H$7)+Modellvärden!H$6,"")</f>
        <v>38.905886119999998</v>
      </c>
      <c r="I99" s="56">
        <f>IF(_xlfn.XLOOKUP($A99,Indata!$A:$A,Indata!I:I)&lt;&gt;0,(_xlfn.XLOOKUP($A99,Indata!$A:$A,Indata!I:I)*Modellvärden!I$7)+Modellvärden!I$6,"")</f>
        <v>34.912589059999995</v>
      </c>
      <c r="J99" s="56">
        <f>IF(_xlfn.XLOOKUP($A99,Indata!$A:$A,Indata!J:J)&lt;&gt;0,(_xlfn.XLOOKUP($A99,Indata!$A:$A,Indata!J:J)*Modellvärden!J$7)+Modellvärden!J$6,"")</f>
        <v>32.496329440000004</v>
      </c>
      <c r="K99" s="56">
        <f>IF(_xlfn.XLOOKUP($A99,Indata!$A:$A,Indata!K:K)&lt;&gt;0,(_xlfn.XLOOKUP($A99,Indata!$A:$A,Indata!K:K)*Modellvärden!K$7)+Modellvärden!K$6,"")</f>
        <v>35.283896300000002</v>
      </c>
      <c r="L99" s="56">
        <f>IF(_xlfn.XLOOKUP($A99,Indata!$A:$A,Indata!L:L)&lt;&gt;0,(_xlfn.XLOOKUP($A99,Indata!$A:$A,Indata!L:L)*Modellvärden!L$7)+Modellvärden!L$6,"")</f>
        <v>40.858879000000002</v>
      </c>
      <c r="M99" t="str">
        <f>_xlfn.XLOOKUP(A99,Indata!A:A,Indata!M:M)</f>
        <v>Mindre stad/tätort</v>
      </c>
      <c r="N99" s="57">
        <f>IF(K99="",(B99*Modellvärden!B$11)+(C99*Modellvärden!C$11)+(D99*Modellvärden!D$11)+(E99*Modellvärden!E$11)+(F99*Modellvärden!F$11)+(G99*Modellvärden!G$11), (B99*Modellvärden!B$4)+(C99*Modellvärden!C$4)+(D99*Modellvärden!D$4)+(E99*Modellvärden!E$4)+(F99*Modellvärden!F$4)+(G99*Modellvärden!G$4)+(H99*Modellvärden!H$4)+(I99*Modellvärden!I$4)+(J99*Modellvärden!J$4)+(K99*Modellvärden!K$4)+(L99*Modellvärden!L$4))</f>
        <v>36.612222678438179</v>
      </c>
      <c r="O99" s="57">
        <f>IF(K99="",(B99*Modellvärden!B$12)+(C99*Modellvärden!C$12)+(D99*Modellvärden!D$12)+(E99*Modellvärden!E$12)+(F99*Modellvärden!F$12)+(G99*Modellvärden!G$12),(B99*Modellvärden!B$5)+(C99*Modellvärden!C$5)+(D99*Modellvärden!D$5)+(E99*Modellvärden!E$5)+(F99*Modellvärden!F$5)+(G99*Modellvärden!G$5)+(H99*Modellvärden!H$5)+(I99*Modellvärden!I$5)+(J99*Modellvärden!J$5)
+(K99*Modellvärden!K$5)+(L99*Modellvärden!L$5))</f>
        <v>36.58403062927303</v>
      </c>
      <c r="P99" s="57">
        <f>(_xlfn.XLOOKUP(M99,Regressionsresultat!$B$53:$B$61,Modellvärden!$B$21:$B$29)*Modellvärden!$B$18)</f>
        <v>26.277491899999998</v>
      </c>
      <c r="Q99" s="57">
        <f t="shared" si="1"/>
        <v>33.15791506923707</v>
      </c>
      <c r="R99" s="57"/>
    </row>
    <row r="100" spans="1:18" ht="16" x14ac:dyDescent="0.35">
      <c r="A100" s="55" t="s">
        <v>216</v>
      </c>
      <c r="B100" s="56">
        <f>IF(_xlfn.XLOOKUP($A100,Indata!$A:$A,Indata!B:B)&lt;&gt;0,(_xlfn.XLOOKUP($A100,Indata!$A:$A,Indata!B:B)*Modellvärden!B$7)+Modellvärden!B$6,"")</f>
        <v>37.247401153000006</v>
      </c>
      <c r="C100" s="56">
        <f>IF(_xlfn.XLOOKUP($A100,Indata!$A:$A,Indata!C:C)&lt;&gt;0,(_xlfn.XLOOKUP($A100,Indata!$A:$A,Indata!C:C)*Modellvärden!C$7)+Modellvärden!C$6,"")</f>
        <v>32.690801499999999</v>
      </c>
      <c r="D100" s="56">
        <f>IF(_xlfn.XLOOKUP($A100,Indata!$A:$A,Indata!D:D)&lt;&gt;0,(_xlfn.XLOOKUP($A100,Indata!$A:$A,Indata!D:D)*Modellvärden!D$7)+Modellvärden!D$6,"")</f>
        <v>34.048540080000002</v>
      </c>
      <c r="E100" s="56">
        <f>IF(_xlfn.XLOOKUP($A100,Indata!$A:$A,Indata!E:E)&lt;&gt;0,(_xlfn.XLOOKUP($A100,Indata!$A:$A,Indata!E:E)*Modellvärden!E$7)+Modellvärden!E$6,"")</f>
        <v>33.937599400000003</v>
      </c>
      <c r="F100" s="56">
        <f>IF(_xlfn.XLOOKUP($A100,Indata!$A:$A,Indata!F:F)&lt;&gt;0,(_xlfn.XLOOKUP($A100,Indata!$A:$A,Indata!F:F)*Modellvärden!F$7)+Modellvärden!F$6,"")</f>
        <v>33.408613323153112</v>
      </c>
      <c r="G100" s="56">
        <f>IF(_xlfn.XLOOKUP($A100,Indata!$A:$A,Indata!G:G)&lt;&gt;0,(_xlfn.XLOOKUP($A100,Indata!$A:$A,Indata!G:G)*Modellvärden!G$7)+Modellvärden!G$6,"")</f>
        <v>33.023722399999997</v>
      </c>
      <c r="H100" s="56" t="str">
        <f>IF(_xlfn.XLOOKUP($A100,Indata!$A:$A,Indata!H:H)&lt;&gt;0,(_xlfn.XLOOKUP($A100,Indata!$A:$A,Indata!H:H)*Modellvärden!H$7)+Modellvärden!H$6,"")</f>
        <v/>
      </c>
      <c r="I100" s="56" t="str">
        <f>IF(_xlfn.XLOOKUP($A100,Indata!$A:$A,Indata!I:I)&lt;&gt;0,(_xlfn.XLOOKUP($A100,Indata!$A:$A,Indata!I:I)*Modellvärden!I$7)+Modellvärden!I$6,"")</f>
        <v/>
      </c>
      <c r="J100" s="56" t="str">
        <f>IF(_xlfn.XLOOKUP($A100,Indata!$A:$A,Indata!J:J)&lt;&gt;0,(_xlfn.XLOOKUP($A100,Indata!$A:$A,Indata!J:J)*Modellvärden!J$7)+Modellvärden!J$6,"")</f>
        <v/>
      </c>
      <c r="K100" s="56" t="str">
        <f>IF(_xlfn.XLOOKUP($A100,Indata!$A:$A,Indata!K:K)&lt;&gt;0,(_xlfn.XLOOKUP($A100,Indata!$A:$A,Indata!K:K)*Modellvärden!K$7)+Modellvärden!K$6,"")</f>
        <v/>
      </c>
      <c r="L100" s="56" t="str">
        <f>IF(_xlfn.XLOOKUP($A100,Indata!$A:$A,Indata!L:L)&lt;&gt;0,(_xlfn.XLOOKUP($A100,Indata!$A:$A,Indata!L:L)*Modellvärden!L$7)+Modellvärden!L$6,"")</f>
        <v/>
      </c>
      <c r="M100" t="str">
        <f>_xlfn.XLOOKUP(A100,Indata!A:A,Indata!M:M)</f>
        <v>Pendlingskommun nära större stad</v>
      </c>
      <c r="N100" s="57">
        <f>IF(K100="",(B100*Modellvärden!B$11)+(C100*Modellvärden!C$11)+(D100*Modellvärden!D$11)+(E100*Modellvärden!E$11)+(F100*Modellvärden!F$11)+(G100*Modellvärden!G$11), (B100*Modellvärden!B$4)+(C100*Modellvärden!C$4)+(D100*Modellvärden!D$4)+(E100*Modellvärden!E$4)+(F100*Modellvärden!F$4)+(G100*Modellvärden!G$4)+(H100*Modellvärden!H$4)+(I100*Modellvärden!I$4)+(J100*Modellvärden!J$4)+(K100*Modellvärden!K$4)+(L100*Modellvärden!L$4))</f>
        <v>33.94822461641553</v>
      </c>
      <c r="O100" s="57">
        <f>IF(K100="",(B100*Modellvärden!B$12)+(C100*Modellvärden!C$12)+(D100*Modellvärden!D$12)+(E100*Modellvärden!E$12)+(F100*Modellvärden!F$12)+(G100*Modellvärden!G$12),(B100*Modellvärden!B$5)+(C100*Modellvärden!C$5)+(D100*Modellvärden!D$5)+(E100*Modellvärden!E$5)+(F100*Modellvärden!F$5)+(G100*Modellvärden!G$5)+(H100*Modellvärden!H$5)+(I100*Modellvärden!I$5)+(J100*Modellvärden!J$5)
+(K100*Modellvärden!K$5)+(L100*Modellvärden!L$5))</f>
        <v>33.742363999878926</v>
      </c>
      <c r="P100" s="57">
        <f>(_xlfn.XLOOKUP(M100,Regressionsresultat!$B$53:$B$61,Modellvärden!$B$21:$B$29)*Modellvärden!$B$18)</f>
        <v>32.423676999999998</v>
      </c>
      <c r="Q100" s="57">
        <f t="shared" si="1"/>
        <v>33.371421872098153</v>
      </c>
      <c r="R100" s="57"/>
    </row>
    <row r="101" spans="1:18" ht="16" x14ac:dyDescent="0.35">
      <c r="A101" s="55" t="s">
        <v>68</v>
      </c>
      <c r="B101" s="56">
        <f>IF(_xlfn.XLOOKUP($A101,Indata!$A:$A,Indata!B:B)&lt;&gt;0,(_xlfn.XLOOKUP($A101,Indata!$A:$A,Indata!B:B)*Modellvärden!B$7)+Modellvärden!B$6,"")</f>
        <v>35.836013374000004</v>
      </c>
      <c r="C101" s="56">
        <f>IF(_xlfn.XLOOKUP($A101,Indata!$A:$A,Indata!C:C)&lt;&gt;0,(_xlfn.XLOOKUP($A101,Indata!$A:$A,Indata!C:C)*Modellvärden!C$7)+Modellvärden!C$6,"")</f>
        <v>32.4942688</v>
      </c>
      <c r="D101" s="56">
        <f>IF(_xlfn.XLOOKUP($A101,Indata!$A:$A,Indata!D:D)&lt;&gt;0,(_xlfn.XLOOKUP($A101,Indata!$A:$A,Indata!D:D)*Modellvärden!D$7)+Modellvärden!D$6,"")</f>
        <v>33.826262640000003</v>
      </c>
      <c r="E101" s="56">
        <f>IF(_xlfn.XLOOKUP($A101,Indata!$A:$A,Indata!E:E)&lt;&gt;0,(_xlfn.XLOOKUP($A101,Indata!$A:$A,Indata!E:E)*Modellvärden!E$7)+Modellvärden!E$6,"")</f>
        <v>33.778305199999998</v>
      </c>
      <c r="F101" s="56">
        <f>IF(_xlfn.XLOOKUP($A101,Indata!$A:$A,Indata!F:F)&lt;&gt;0,(_xlfn.XLOOKUP($A101,Indata!$A:$A,Indata!F:F)*Modellvärden!F$7)+Modellvärden!F$6,"")</f>
        <v>34.111991462058</v>
      </c>
      <c r="G101" s="56">
        <f>IF(_xlfn.XLOOKUP($A101,Indata!$A:$A,Indata!G:G)&lt;&gt;0,(_xlfn.XLOOKUP($A101,Indata!$A:$A,Indata!G:G)*Modellvärden!G$7)+Modellvärden!G$6,"")</f>
        <v>34.784036799999996</v>
      </c>
      <c r="H101" s="56">
        <f>IF(_xlfn.XLOOKUP($A101,Indata!$A:$A,Indata!H:H)&lt;&gt;0,(_xlfn.XLOOKUP($A101,Indata!$A:$A,Indata!H:H)*Modellvärden!H$7)+Modellvärden!H$6,"")</f>
        <v>32.184437219999992</v>
      </c>
      <c r="I101" s="56">
        <f>IF(_xlfn.XLOOKUP($A101,Indata!$A:$A,Indata!I:I)&lt;&gt;0,(_xlfn.XLOOKUP($A101,Indata!$A:$A,Indata!I:I)*Modellvärden!I$7)+Modellvärden!I$6,"")</f>
        <v>30.187352740000001</v>
      </c>
      <c r="J101" s="56">
        <f>IF(_xlfn.XLOOKUP($A101,Indata!$A:$A,Indata!J:J)&lt;&gt;0,(_xlfn.XLOOKUP($A101,Indata!$A:$A,Indata!J:J)*Modellvärden!J$7)+Modellvärden!J$6,"")</f>
        <v>31.015875360000003</v>
      </c>
      <c r="K101" s="56">
        <f>IF(_xlfn.XLOOKUP($A101,Indata!$A:$A,Indata!K:K)&lt;&gt;0,(_xlfn.XLOOKUP($A101,Indata!$A:$A,Indata!K:K)*Modellvärden!K$7)+Modellvärden!K$6,"")</f>
        <v>32.46773048</v>
      </c>
      <c r="L101" s="56">
        <f>IF(_xlfn.XLOOKUP($A101,Indata!$A:$A,Indata!L:L)&lt;&gt;0,(_xlfn.XLOOKUP($A101,Indata!$A:$A,Indata!L:L)*Modellvärden!L$7)+Modellvärden!L$6,"")</f>
        <v>28.172765999999996</v>
      </c>
      <c r="M101" t="str">
        <f>_xlfn.XLOOKUP(A101,Indata!A:A,Indata!M:M)</f>
        <v>Pendlingskommun nära större stad</v>
      </c>
      <c r="N101" s="57">
        <f>IF(K101="",(B101*Modellvärden!B$11)+(C101*Modellvärden!C$11)+(D101*Modellvärden!D$11)+(E101*Modellvärden!E$11)+(F101*Modellvärden!F$11)+(G101*Modellvärden!G$11), (B101*Modellvärden!B$4)+(C101*Modellvärden!C$4)+(D101*Modellvärden!D$4)+(E101*Modellvärden!E$4)+(F101*Modellvärden!F$4)+(G101*Modellvärden!G$4)+(H101*Modellvärden!H$4)+(I101*Modellvärden!I$4)+(J101*Modellvärden!J$4)+(K101*Modellvärden!K$4)+(L101*Modellvärden!L$4))</f>
        <v>32.335042286149331</v>
      </c>
      <c r="O101" s="57">
        <f>IF(K101="",(B101*Modellvärden!B$12)+(C101*Modellvärden!C$12)+(D101*Modellvärden!D$12)+(E101*Modellvärden!E$12)+(F101*Modellvärden!F$12)+(G101*Modellvärden!G$12),(B101*Modellvärden!B$5)+(C101*Modellvärden!C$5)+(D101*Modellvärden!D$5)+(E101*Modellvärden!E$5)+(F101*Modellvärden!F$5)+(G101*Modellvärden!G$5)+(H101*Modellvärden!H$5)+(I101*Modellvärden!I$5)+(J101*Modellvärden!J$5)
+(K101*Modellvärden!K$5)+(L101*Modellvärden!L$5))</f>
        <v>32.162139526456222</v>
      </c>
      <c r="P101" s="57">
        <f>(_xlfn.XLOOKUP(M101,Regressionsresultat!$B$53:$B$61,Modellvärden!$B$21:$B$29)*Modellvärden!$B$18)</f>
        <v>32.423676999999998</v>
      </c>
      <c r="Q101" s="57">
        <f t="shared" si="1"/>
        <v>32.306952937535186</v>
      </c>
      <c r="R101" s="57"/>
    </row>
    <row r="102" spans="1:18" ht="16" x14ac:dyDescent="0.35">
      <c r="A102" s="55" t="s">
        <v>331</v>
      </c>
      <c r="B102" s="56">
        <f>IF(_xlfn.XLOOKUP($A102,Indata!$A:$A,Indata!B:B)&lt;&gt;0,(_xlfn.XLOOKUP($A102,Indata!$A:$A,Indata!B:B)*Modellvärden!B$7)+Modellvärden!B$6,"")</f>
        <v>2.7665600650000002</v>
      </c>
      <c r="C102" s="56">
        <f>IF(_xlfn.XLOOKUP($A102,Indata!$A:$A,Indata!C:C)&lt;&gt;0,(_xlfn.XLOOKUP($A102,Indata!$A:$A,Indata!C:C)*Modellvärden!C$7)+Modellvärden!C$6,"")</f>
        <v>33.662478700000001</v>
      </c>
      <c r="D102" s="56">
        <f>IF(_xlfn.XLOOKUP($A102,Indata!$A:$A,Indata!D:D)&lt;&gt;0,(_xlfn.XLOOKUP($A102,Indata!$A:$A,Indata!D:D)*Modellvärden!D$7)+Modellvärden!D$6,"")</f>
        <v>33.75814536</v>
      </c>
      <c r="E102" s="56">
        <f>IF(_xlfn.XLOOKUP($A102,Indata!$A:$A,Indata!E:E)&lt;&gt;0,(_xlfn.XLOOKUP($A102,Indata!$A:$A,Indata!E:E)*Modellvärden!E$7)+Modellvärden!E$6,"")</f>
        <v>33.938879900000003</v>
      </c>
      <c r="F102" s="56">
        <f>IF(_xlfn.XLOOKUP($A102,Indata!$A:$A,Indata!F:F)&lt;&gt;0,(_xlfn.XLOOKUP($A102,Indata!$A:$A,Indata!F:F)*Modellvärden!F$7)+Modellvärden!F$6,"")</f>
        <v>37.93668284841457</v>
      </c>
      <c r="G102" s="56">
        <f>IF(_xlfn.XLOOKUP($A102,Indata!$A:$A,Indata!G:G)&lt;&gt;0,(_xlfn.XLOOKUP($A102,Indata!$A:$A,Indata!G:G)*Modellvärden!G$7)+Modellvärden!G$6,"")</f>
        <v>41.012841599999994</v>
      </c>
      <c r="H102" s="56">
        <f>IF(_xlfn.XLOOKUP($A102,Indata!$A:$A,Indata!H:H)&lt;&gt;0,(_xlfn.XLOOKUP($A102,Indata!$A:$A,Indata!H:H)*Modellvärden!H$7)+Modellvärden!H$6,"")</f>
        <v>38.813176479999996</v>
      </c>
      <c r="I102" s="56">
        <f>IF(_xlfn.XLOOKUP($A102,Indata!$A:$A,Indata!I:I)&lt;&gt;0,(_xlfn.XLOOKUP($A102,Indata!$A:$A,Indata!I:I)*Modellvärden!I$7)+Modellvärden!I$6,"")</f>
        <v>28.077872239999998</v>
      </c>
      <c r="J102" s="56">
        <f>IF(_xlfn.XLOOKUP($A102,Indata!$A:$A,Indata!J:J)&lt;&gt;0,(_xlfn.XLOOKUP($A102,Indata!$A:$A,Indata!J:J)*Modellvärden!J$7)+Modellvärden!J$6,"")</f>
        <v>33.606670000000001</v>
      </c>
      <c r="K102" s="56">
        <f>IF(_xlfn.XLOOKUP($A102,Indata!$A:$A,Indata!K:K)&lt;&gt;0,(_xlfn.XLOOKUP($A102,Indata!$A:$A,Indata!K:K)*Modellvärden!K$7)+Modellvärden!K$6,"")</f>
        <v>37.197444869999998</v>
      </c>
      <c r="L102" s="56">
        <f>IF(_xlfn.XLOOKUP($A102,Indata!$A:$A,Indata!L:L)&lt;&gt;0,(_xlfn.XLOOKUP($A102,Indata!$A:$A,Indata!L:L)*Modellvärden!L$7)+Modellvärden!L$6,"")</f>
        <v>29.556705599999987</v>
      </c>
      <c r="M102" t="str">
        <f>_xlfn.XLOOKUP(A102,Indata!A:A,Indata!M:M)</f>
        <v>Mindre stad/tätort</v>
      </c>
      <c r="N102" s="57">
        <f>IF(K102="",(B102*Modellvärden!B$11)+(C102*Modellvärden!C$11)+(D102*Modellvärden!D$11)+(E102*Modellvärden!E$11)+(F102*Modellvärden!F$11)+(G102*Modellvärden!G$11), (B102*Modellvärden!B$4)+(C102*Modellvärden!C$4)+(D102*Modellvärden!D$4)+(E102*Modellvärden!E$4)+(F102*Modellvärden!F$4)+(G102*Modellvärden!G$4)+(H102*Modellvärden!H$4)+(I102*Modellvärden!I$4)+(J102*Modellvärden!J$4)+(K102*Modellvärden!K$4)+(L102*Modellvärden!L$4))</f>
        <v>31.60454336939852</v>
      </c>
      <c r="O102" s="57">
        <f>IF(K102="",(B102*Modellvärden!B$12)+(C102*Modellvärden!C$12)+(D102*Modellvärden!D$12)+(E102*Modellvärden!E$12)+(F102*Modellvärden!F$12)+(G102*Modellvärden!G$12),(B102*Modellvärden!B$5)+(C102*Modellvärden!C$5)+(D102*Modellvärden!D$5)+(E102*Modellvärden!E$5)+(F102*Modellvärden!F$5)+(G102*Modellvärden!G$5)+(H102*Modellvärden!H$5)+(I102*Modellvärden!I$5)+(J102*Modellvärden!J$5)
+(K102*Modellvärden!K$5)+(L102*Modellvärden!L$5))</f>
        <v>31.737881899052226</v>
      </c>
      <c r="P102" s="57">
        <f>(_xlfn.XLOOKUP(M102,Regressionsresultat!$B$53:$B$61,Modellvärden!$B$21:$B$29)*Modellvärden!$B$18)</f>
        <v>26.277491899999998</v>
      </c>
      <c r="Q102" s="57">
        <f t="shared" si="1"/>
        <v>29.873305722816912</v>
      </c>
      <c r="R102" s="57"/>
    </row>
    <row r="103" spans="1:18" ht="16" x14ac:dyDescent="0.35">
      <c r="A103" s="55" t="s">
        <v>144</v>
      </c>
      <c r="B103" s="56">
        <f>IF(_xlfn.XLOOKUP($A103,Indata!$A:$A,Indata!B:B)&lt;&gt;0,(_xlfn.XLOOKUP($A103,Indata!$A:$A,Indata!B:B)*Modellvärden!B$7)+Modellvärden!B$6,"")</f>
        <v>37.22086462</v>
      </c>
      <c r="C103" s="56">
        <f>IF(_xlfn.XLOOKUP($A103,Indata!$A:$A,Indata!C:C)&lt;&gt;0,(_xlfn.XLOOKUP($A103,Indata!$A:$A,Indata!C:C)*Modellvärden!C$7)+Modellvärden!C$6,"")</f>
        <v>33.220209699999998</v>
      </c>
      <c r="D103" s="56">
        <f>IF(_xlfn.XLOOKUP($A103,Indata!$A:$A,Indata!D:D)&lt;&gt;0,(_xlfn.XLOOKUP($A103,Indata!$A:$A,Indata!D:D)*Modellvärden!D$7)+Modellvärden!D$6,"")</f>
        <v>34.172226720000005</v>
      </c>
      <c r="E103" s="56">
        <f>IF(_xlfn.XLOOKUP($A103,Indata!$A:$A,Indata!E:E)&lt;&gt;0,(_xlfn.XLOOKUP($A103,Indata!$A:$A,Indata!E:E)*Modellvärden!E$7)+Modellvärden!E$6,"")</f>
        <v>34.240565699999998</v>
      </c>
      <c r="F103" s="56">
        <f>IF(_xlfn.XLOOKUP($A103,Indata!$A:$A,Indata!F:F)&lt;&gt;0,(_xlfn.XLOOKUP($A103,Indata!$A:$A,Indata!F:F)*Modellvärden!F$7)+Modellvärden!F$6,"")</f>
        <v>34.711612308424293</v>
      </c>
      <c r="G103" s="56">
        <f>IF(_xlfn.XLOOKUP($A103,Indata!$A:$A,Indata!G:G)&lt;&gt;0,(_xlfn.XLOOKUP($A103,Indata!$A:$A,Indata!G:G)*Modellvärden!G$7)+Modellvärden!G$6,"")</f>
        <v>39.726457999999994</v>
      </c>
      <c r="H103" s="56">
        <f>IF(_xlfn.XLOOKUP($A103,Indata!$A:$A,Indata!H:H)&lt;&gt;0,(_xlfn.XLOOKUP($A103,Indata!$A:$A,Indata!H:H)*Modellvärden!H$7)+Modellvärden!H$6,"")</f>
        <v>37.005338499999993</v>
      </c>
      <c r="I103" s="56">
        <f>IF(_xlfn.XLOOKUP($A103,Indata!$A:$A,Indata!I:I)&lt;&gt;0,(_xlfn.XLOOKUP($A103,Indata!$A:$A,Indata!I:I)*Modellvärden!I$7)+Modellvärden!I$6,"")</f>
        <v>44.531820140000001</v>
      </c>
      <c r="J103" s="56">
        <f>IF(_xlfn.XLOOKUP($A103,Indata!$A:$A,Indata!J:J)&lt;&gt;0,(_xlfn.XLOOKUP($A103,Indata!$A:$A,Indata!J:J)*Modellvärden!J$7)+Modellvärden!J$6,"")</f>
        <v>37.096311760000006</v>
      </c>
      <c r="K103" s="56">
        <f>IF(_xlfn.XLOOKUP($A103,Indata!$A:$A,Indata!K:K)&lt;&gt;0,(_xlfn.XLOOKUP($A103,Indata!$A:$A,Indata!K:K)*Modellvärden!K$7)+Modellvärden!K$6,"")</f>
        <v>34.128546220000004</v>
      </c>
      <c r="L103" s="56">
        <f>IF(_xlfn.XLOOKUP($A103,Indata!$A:$A,Indata!L:L)&lt;&gt;0,(_xlfn.XLOOKUP($A103,Indata!$A:$A,Indata!L:L)*Modellvärden!L$7)+Modellvärden!L$6,"")</f>
        <v>42.934788400000031</v>
      </c>
      <c r="M103" t="str">
        <f>_xlfn.XLOOKUP(A103,Indata!A:A,Indata!M:M)</f>
        <v>Pendlingskommun nära större stad</v>
      </c>
      <c r="N103" s="57">
        <f>IF(K103="",(B103*Modellvärden!B$11)+(C103*Modellvärden!C$11)+(D103*Modellvärden!D$11)+(E103*Modellvärden!E$11)+(F103*Modellvärden!F$11)+(G103*Modellvärden!G$11), (B103*Modellvärden!B$4)+(C103*Modellvärden!C$4)+(D103*Modellvärden!D$4)+(E103*Modellvärden!E$4)+(F103*Modellvärden!F$4)+(G103*Modellvärden!G$4)+(H103*Modellvärden!H$4)+(I103*Modellvärden!I$4)+(J103*Modellvärden!J$4)+(K103*Modellvärden!K$4)+(L103*Modellvärden!L$4))</f>
        <v>37.668510250177462</v>
      </c>
      <c r="O103" s="57">
        <f>IF(K103="",(B103*Modellvärden!B$12)+(C103*Modellvärden!C$12)+(D103*Modellvärden!D$12)+(E103*Modellvärden!E$12)+(F103*Modellvärden!F$12)+(G103*Modellvärden!G$12),(B103*Modellvärden!B$5)+(C103*Modellvärden!C$5)+(D103*Modellvärden!D$5)+(E103*Modellvärden!E$5)+(F103*Modellvärden!F$5)+(G103*Modellvärden!G$5)+(H103*Modellvärden!H$5)+(I103*Modellvärden!I$5)+(J103*Modellvärden!J$5)
+(K103*Modellvärden!K$5)+(L103*Modellvärden!L$5))</f>
        <v>37.74378814905733</v>
      </c>
      <c r="P103" s="57">
        <f>(_xlfn.XLOOKUP(M103,Regressionsresultat!$B$53:$B$61,Modellvärden!$B$21:$B$29)*Modellvärden!$B$18)</f>
        <v>32.423676999999998</v>
      </c>
      <c r="Q103" s="57">
        <f t="shared" si="1"/>
        <v>35.945325133078263</v>
      </c>
      <c r="R103" s="57"/>
    </row>
    <row r="104" spans="1:18" ht="16" x14ac:dyDescent="0.35">
      <c r="A104" s="55" t="s">
        <v>47</v>
      </c>
      <c r="B104" s="56">
        <f>IF(_xlfn.XLOOKUP($A104,Indata!$A:$A,Indata!B:B)&lt;&gt;0,(_xlfn.XLOOKUP($A104,Indata!$A:$A,Indata!B:B)*Modellvärden!B$7)+Modellvärden!B$6,"")</f>
        <v>37.389711793000004</v>
      </c>
      <c r="C104" s="56">
        <f>IF(_xlfn.XLOOKUP($A104,Indata!$A:$A,Indata!C:C)&lt;&gt;0,(_xlfn.XLOOKUP($A104,Indata!$A:$A,Indata!C:C)*Modellvärden!C$7)+Modellvärden!C$6,"")</f>
        <v>33.501064599999999</v>
      </c>
      <c r="D104" s="56">
        <f>IF(_xlfn.XLOOKUP($A104,Indata!$A:$A,Indata!D:D)&lt;&gt;0,(_xlfn.XLOOKUP($A104,Indata!$A:$A,Indata!D:D)*Modellvärden!D$7)+Modellvärden!D$6,"")</f>
        <v>34.405259520000001</v>
      </c>
      <c r="E104" s="56">
        <f>IF(_xlfn.XLOOKUP($A104,Indata!$A:$A,Indata!E:E)&lt;&gt;0,(_xlfn.XLOOKUP($A104,Indata!$A:$A,Indata!E:E)*Modellvärden!E$7)+Modellvärden!E$6,"")</f>
        <v>34.129162200000003</v>
      </c>
      <c r="F104" s="56">
        <f>IF(_xlfn.XLOOKUP($A104,Indata!$A:$A,Indata!F:F)&lt;&gt;0,(_xlfn.XLOOKUP($A104,Indata!$A:$A,Indata!F:F)*Modellvärden!F$7)+Modellvärden!F$6,"")</f>
        <v>32.600329667213032</v>
      </c>
      <c r="G104" s="56">
        <f>IF(_xlfn.XLOOKUP($A104,Indata!$A:$A,Indata!G:G)&lt;&gt;0,(_xlfn.XLOOKUP($A104,Indata!$A:$A,Indata!G:G)*Modellvärden!G$7)+Modellvärden!G$6,"")</f>
        <v>40.403501999999996</v>
      </c>
      <c r="H104" s="56">
        <f>IF(_xlfn.XLOOKUP($A104,Indata!$A:$A,Indata!H:H)&lt;&gt;0,(_xlfn.XLOOKUP($A104,Indata!$A:$A,Indata!H:H)*Modellvärden!H$7)+Modellvärden!H$6,"")</f>
        <v>32.740695059999993</v>
      </c>
      <c r="I104" s="56">
        <f>IF(_xlfn.XLOOKUP($A104,Indata!$A:$A,Indata!I:I)&lt;&gt;0,(_xlfn.XLOOKUP($A104,Indata!$A:$A,Indata!I:I)*Modellvärden!I$7)+Modellvärden!I$6,"")</f>
        <v>44.700578579999998</v>
      </c>
      <c r="J104" s="56">
        <f>IF(_xlfn.XLOOKUP($A104,Indata!$A:$A,Indata!J:J)&lt;&gt;0,(_xlfn.XLOOKUP($A104,Indata!$A:$A,Indata!J:J)*Modellvärden!J$7)+Modellvärden!J$6,"")</f>
        <v>37.8365388</v>
      </c>
      <c r="K104" s="56">
        <f>IF(_xlfn.XLOOKUP($A104,Indata!$A:$A,Indata!K:K)&lt;&gt;0,(_xlfn.XLOOKUP($A104,Indata!$A:$A,Indata!K:K)*Modellvärden!K$7)+Modellvärden!K$6,"")</f>
        <v>34.453488430000007</v>
      </c>
      <c r="L104" s="56">
        <f>IF(_xlfn.XLOOKUP($A104,Indata!$A:$A,Indata!L:L)&lt;&gt;0,(_xlfn.XLOOKUP($A104,Indata!$A:$A,Indata!L:L)*Modellvärden!L$7)+Modellvärden!L$6,"")</f>
        <v>32.324584799999997</v>
      </c>
      <c r="M104" t="str">
        <f>_xlfn.XLOOKUP(A104,Indata!A:A,Indata!M:M)</f>
        <v>Pendlingskommun nära större stad</v>
      </c>
      <c r="N104" s="57">
        <f>IF(K104="",(B104*Modellvärden!B$11)+(C104*Modellvärden!C$11)+(D104*Modellvärden!D$11)+(E104*Modellvärden!E$11)+(F104*Modellvärden!F$11)+(G104*Modellvärden!G$11), (B104*Modellvärden!B$4)+(C104*Modellvärden!C$4)+(D104*Modellvärden!D$4)+(E104*Modellvärden!E$4)+(F104*Modellvärden!F$4)+(G104*Modellvärden!G$4)+(H104*Modellvärden!H$4)+(I104*Modellvärden!I$4)+(J104*Modellvärden!J$4)+(K104*Modellvärden!K$4)+(L104*Modellvärden!L$4))</f>
        <v>36.213250855228139</v>
      </c>
      <c r="O104" s="57">
        <f>IF(K104="",(B104*Modellvärden!B$12)+(C104*Modellvärden!C$12)+(D104*Modellvärden!D$12)+(E104*Modellvärden!E$12)+(F104*Modellvärden!F$12)+(G104*Modellvärden!G$12),(B104*Modellvärden!B$5)+(C104*Modellvärden!C$5)+(D104*Modellvärden!D$5)+(E104*Modellvärden!E$5)+(F104*Modellvärden!F$5)+(G104*Modellvärden!G$5)+(H104*Modellvärden!H$5)+(I104*Modellvärden!I$5)+(J104*Modellvärden!J$5)
+(K104*Modellvärden!K$5)+(L104*Modellvärden!L$5))</f>
        <v>36.178647228573269</v>
      </c>
      <c r="P104" s="57">
        <f>(_xlfn.XLOOKUP(M104,Regressionsresultat!$B$53:$B$61,Modellvärden!$B$21:$B$29)*Modellvärden!$B$18)</f>
        <v>32.423676999999998</v>
      </c>
      <c r="Q104" s="57">
        <f t="shared" si="1"/>
        <v>34.9385250279338</v>
      </c>
      <c r="R104" s="57"/>
    </row>
    <row r="105" spans="1:18" ht="16" x14ac:dyDescent="0.35">
      <c r="A105" s="55" t="s">
        <v>289</v>
      </c>
      <c r="B105" s="56">
        <f>IF(_xlfn.XLOOKUP($A105,Indata!$A:$A,Indata!B:B)&lt;&gt;0,(_xlfn.XLOOKUP($A105,Indata!$A:$A,Indata!B:B)*Modellvärden!B$7)+Modellvärden!B$6,"")</f>
        <v>34.799346382000003</v>
      </c>
      <c r="C105" s="56">
        <f>IF(_xlfn.XLOOKUP($A105,Indata!$A:$A,Indata!C:C)&lt;&gt;0,(_xlfn.XLOOKUP($A105,Indata!$A:$A,Indata!C:C)*Modellvärden!C$7)+Modellvärden!C$6,"")</f>
        <v>33.211570899999998</v>
      </c>
      <c r="D105" s="56">
        <f>IF(_xlfn.XLOOKUP($A105,Indata!$A:$A,Indata!D:D)&lt;&gt;0,(_xlfn.XLOOKUP($A105,Indata!$A:$A,Indata!D:D)*Modellvärden!D$7)+Modellvärden!D$6,"")</f>
        <v>33.840603120000004</v>
      </c>
      <c r="E105" s="56">
        <f>IF(_xlfn.XLOOKUP($A105,Indata!$A:$A,Indata!E:E)&lt;&gt;0,(_xlfn.XLOOKUP($A105,Indata!$A:$A,Indata!E:E)*Modellvärden!E$7)+Modellvärden!E$6,"")</f>
        <v>33.978575399999997</v>
      </c>
      <c r="F105" s="56">
        <f>IF(_xlfn.XLOOKUP($A105,Indata!$A:$A,Indata!F:F)&lt;&gt;0,(_xlfn.XLOOKUP($A105,Indata!$A:$A,Indata!F:F)*Modellvärden!F$7)+Modellvärden!F$6,"")</f>
        <v>35.705434154378906</v>
      </c>
      <c r="G105" s="56">
        <f>IF(_xlfn.XLOOKUP($A105,Indata!$A:$A,Indata!G:G)&lt;&gt;0,(_xlfn.XLOOKUP($A105,Indata!$A:$A,Indata!G:G)*Modellvärden!G$7)+Modellvärden!G$6,"")</f>
        <v>31.6696344</v>
      </c>
      <c r="H105" s="56">
        <f>IF(_xlfn.XLOOKUP($A105,Indata!$A:$A,Indata!H:H)&lt;&gt;0,(_xlfn.XLOOKUP($A105,Indata!$A:$A,Indata!H:H)*Modellvärden!H$7)+Modellvärden!H$6,"")</f>
        <v>37.932434899999997</v>
      </c>
      <c r="I105" s="56">
        <f>IF(_xlfn.XLOOKUP($A105,Indata!$A:$A,Indata!I:I)&lt;&gt;0,(_xlfn.XLOOKUP($A105,Indata!$A:$A,Indata!I:I)*Modellvärden!I$7)+Modellvärden!I$6,"")</f>
        <v>31.453041040000002</v>
      </c>
      <c r="J105" s="56">
        <f>IF(_xlfn.XLOOKUP($A105,Indata!$A:$A,Indata!J:J)&lt;&gt;0,(_xlfn.XLOOKUP($A105,Indata!$A:$A,Indata!J:J)*Modellvärden!J$7)+Modellvärden!J$6,"")</f>
        <v>32.179089279999999</v>
      </c>
      <c r="K105" s="56">
        <f>IF(_xlfn.XLOOKUP($A105,Indata!$A:$A,Indata!K:K)&lt;&gt;0,(_xlfn.XLOOKUP($A105,Indata!$A:$A,Indata!K:K)*Modellvärden!K$7)+Modellvärden!K$6,"")</f>
        <v>34.922849400000004</v>
      </c>
      <c r="L105" s="56">
        <f>IF(_xlfn.XLOOKUP($A105,Indata!$A:$A,Indata!L:L)&lt;&gt;0,(_xlfn.XLOOKUP($A105,Indata!$A:$A,Indata!L:L)*Modellvärden!L$7)+Modellvärden!L$6,"")</f>
        <v>35.784433799999988</v>
      </c>
      <c r="M105" t="str">
        <f>_xlfn.XLOOKUP(A105,Indata!A:A,Indata!M:M)</f>
        <v>Landsbygdskommun</v>
      </c>
      <c r="N105" s="57">
        <f>IF(K105="",(B105*Modellvärden!B$11)+(C105*Modellvärden!C$11)+(D105*Modellvärden!D$11)+(E105*Modellvärden!E$11)+(F105*Modellvärden!F$11)+(G105*Modellvärden!G$11), (B105*Modellvärden!B$4)+(C105*Modellvärden!C$4)+(D105*Modellvärden!D$4)+(E105*Modellvärden!E$4)+(F105*Modellvärden!F$4)+(G105*Modellvärden!G$4)+(H105*Modellvärden!H$4)+(I105*Modellvärden!I$4)+(J105*Modellvärden!J$4)+(K105*Modellvärden!K$4)+(L105*Modellvärden!L$4))</f>
        <v>33.893891602205002</v>
      </c>
      <c r="O105" s="57">
        <f>IF(K105="",(B105*Modellvärden!B$12)+(C105*Modellvärden!C$12)+(D105*Modellvärden!D$12)+(E105*Modellvärden!E$12)+(F105*Modellvärden!F$12)+(G105*Modellvärden!G$12),(B105*Modellvärden!B$5)+(C105*Modellvärden!C$5)+(D105*Modellvärden!D$5)+(E105*Modellvärden!E$5)+(F105*Modellvärden!F$5)+(G105*Modellvärden!G$5)+(H105*Modellvärden!H$5)+(I105*Modellvärden!I$5)+(J105*Modellvärden!J$5)
+(K105*Modellvärden!K$5)+(L105*Modellvärden!L$5))</f>
        <v>33.743416037323804</v>
      </c>
      <c r="P105" s="57">
        <f>(_xlfn.XLOOKUP(M105,Regressionsresultat!$B$53:$B$61,Modellvärden!$B$21:$B$29)*Modellvärden!$B$18)</f>
        <v>25.386849999999999</v>
      </c>
      <c r="Q105" s="57">
        <f t="shared" si="1"/>
        <v>31.008052546509603</v>
      </c>
      <c r="R105" s="57"/>
    </row>
    <row r="106" spans="1:18" ht="16" x14ac:dyDescent="0.35">
      <c r="A106" s="55" t="s">
        <v>155</v>
      </c>
      <c r="B106" s="56">
        <f>IF(_xlfn.XLOOKUP($A106,Indata!$A:$A,Indata!B:B)&lt;&gt;0,(_xlfn.XLOOKUP($A106,Indata!$A:$A,Indata!B:B)*Modellvärden!B$7)+Modellvärden!B$6,"")</f>
        <v>35.624913145000001</v>
      </c>
      <c r="C106" s="56">
        <f>IF(_xlfn.XLOOKUP($A106,Indata!$A:$A,Indata!C:C)&lt;&gt;0,(_xlfn.XLOOKUP($A106,Indata!$A:$A,Indata!C:C)*Modellvärden!C$7)+Modellvärden!C$6,"")</f>
        <v>39.684004000000002</v>
      </c>
      <c r="D106" s="56">
        <f>IF(_xlfn.XLOOKUP($A106,Indata!$A:$A,Indata!D:D)&lt;&gt;0,(_xlfn.XLOOKUP($A106,Indata!$A:$A,Indata!D:D)*Modellvärden!D$7)+Modellvärden!D$6,"")</f>
        <v>34.371200880000004</v>
      </c>
      <c r="E106" s="56">
        <f>IF(_xlfn.XLOOKUP($A106,Indata!$A:$A,Indata!E:E)&lt;&gt;0,(_xlfn.XLOOKUP($A106,Indata!$A:$A,Indata!E:E)*Modellvärden!E$7)+Modellvärden!E$6,"")</f>
        <v>36.254792199999997</v>
      </c>
      <c r="F106" s="56">
        <f>IF(_xlfn.XLOOKUP($A106,Indata!$A:$A,Indata!F:F)&lt;&gt;0,(_xlfn.XLOOKUP($A106,Indata!$A:$A,Indata!F:F)*Modellvärden!F$7)+Modellvärden!F$6,"")</f>
        <v>36.572013996402958</v>
      </c>
      <c r="G106" s="56">
        <f>IF(_xlfn.XLOOKUP($A106,Indata!$A:$A,Indata!G:G)&lt;&gt;0,(_xlfn.XLOOKUP($A106,Indata!$A:$A,Indata!G:G)*Modellvärden!G$7)+Modellvärden!G$6,"")</f>
        <v>34.039288399999997</v>
      </c>
      <c r="H106" s="56">
        <f>IF(_xlfn.XLOOKUP($A106,Indata!$A:$A,Indata!H:H)&lt;&gt;0,(_xlfn.XLOOKUP($A106,Indata!$A:$A,Indata!H:H)*Modellvärden!H$7)+Modellvärden!H$6,"")</f>
        <v>42.28978798</v>
      </c>
      <c r="I106" s="56">
        <f>IF(_xlfn.XLOOKUP($A106,Indata!$A:$A,Indata!I:I)&lt;&gt;0,(_xlfn.XLOOKUP($A106,Indata!$A:$A,Indata!I:I)*Modellvärden!I$7)+Modellvärden!I$6,"")</f>
        <v>45.628750000000004</v>
      </c>
      <c r="J106" s="56">
        <f>IF(_xlfn.XLOOKUP($A106,Indata!$A:$A,Indata!J:J)&lt;&gt;0,(_xlfn.XLOOKUP($A106,Indata!$A:$A,Indata!J:J)*Modellvärden!J$7)+Modellvärden!J$6,"")</f>
        <v>40.744573600000003</v>
      </c>
      <c r="K106" s="56">
        <f>IF(_xlfn.XLOOKUP($A106,Indata!$A:$A,Indata!K:K)&lt;&gt;0,(_xlfn.XLOOKUP($A106,Indata!$A:$A,Indata!K:K)*Modellvärden!K$7)+Modellvärden!K$6,"")</f>
        <v>40.158029450000001</v>
      </c>
      <c r="L106" s="56">
        <f>IF(_xlfn.XLOOKUP($A106,Indata!$A:$A,Indata!L:L)&lt;&gt;0,(_xlfn.XLOOKUP($A106,Indata!$A:$A,Indata!L:L)*Modellvärden!L$7)+Modellvärden!L$6,"")</f>
        <v>52.39170900000002</v>
      </c>
      <c r="M106" t="str">
        <f>_xlfn.XLOOKUP(A106,Indata!A:A,Indata!M:M)</f>
        <v>Större stad</v>
      </c>
      <c r="N106" s="57">
        <f>IF(K106="",(B106*Modellvärden!B$11)+(C106*Modellvärden!C$11)+(D106*Modellvärden!D$11)+(E106*Modellvärden!E$11)+(F106*Modellvärden!F$11)+(G106*Modellvärden!G$11), (B106*Modellvärden!B$4)+(C106*Modellvärden!C$4)+(D106*Modellvärden!D$4)+(E106*Modellvärden!E$4)+(F106*Modellvärden!F$4)+(G106*Modellvärden!G$4)+(H106*Modellvärden!H$4)+(I106*Modellvärden!I$4)+(J106*Modellvärden!J$4)+(K106*Modellvärden!K$4)+(L106*Modellvärden!L$4))</f>
        <v>40.44907630653929</v>
      </c>
      <c r="O106" s="57">
        <f>IF(K106="",(B106*Modellvärden!B$12)+(C106*Modellvärden!C$12)+(D106*Modellvärden!D$12)+(E106*Modellvärden!E$12)+(F106*Modellvärden!F$12)+(G106*Modellvärden!G$12),(B106*Modellvärden!B$5)+(C106*Modellvärden!C$5)+(D106*Modellvärden!D$5)+(E106*Modellvärden!E$5)+(F106*Modellvärden!F$5)+(G106*Modellvärden!G$5)+(H106*Modellvärden!H$5)+(I106*Modellvärden!I$5)+(J106*Modellvärden!J$5)
+(K106*Modellvärden!K$5)+(L106*Modellvärden!L$5))</f>
        <v>40.79854156638779</v>
      </c>
      <c r="P106" s="57">
        <f>(_xlfn.XLOOKUP(M106,Regressionsresultat!$B$53:$B$61,Modellvärden!$B$21:$B$29)*Modellvärden!$B$18)</f>
        <v>46.017619999999994</v>
      </c>
      <c r="Q106" s="57">
        <f t="shared" si="1"/>
        <v>42.421745957642358</v>
      </c>
      <c r="R106" s="57"/>
    </row>
    <row r="107" spans="1:18" ht="16" x14ac:dyDescent="0.35">
      <c r="A107" s="55" t="s">
        <v>228</v>
      </c>
      <c r="B107" s="56">
        <f>IF(_xlfn.XLOOKUP($A107,Indata!$A:$A,Indata!B:B)&lt;&gt;0,(_xlfn.XLOOKUP($A107,Indata!$A:$A,Indata!B:B)*Modellvärden!B$7)+Modellvärden!B$6,"")</f>
        <v>36.519526243000001</v>
      </c>
      <c r="C107" s="56">
        <f>IF(_xlfn.XLOOKUP($A107,Indata!$A:$A,Indata!C:C)&lt;&gt;0,(_xlfn.XLOOKUP($A107,Indata!$A:$A,Indata!C:C)*Modellvärden!C$7)+Modellvärden!C$6,"")</f>
        <v>33.792436299999999</v>
      </c>
      <c r="D107" s="56">
        <f>IF(_xlfn.XLOOKUP($A107,Indata!$A:$A,Indata!D:D)&lt;&gt;0,(_xlfn.XLOOKUP($A107,Indata!$A:$A,Indata!D:D)*Modellvärden!D$7)+Modellvärden!D$6,"")</f>
        <v>34.029718200000005</v>
      </c>
      <c r="E107" s="56">
        <f>IF(_xlfn.XLOOKUP($A107,Indata!$A:$A,Indata!E:E)&lt;&gt;0,(_xlfn.XLOOKUP($A107,Indata!$A:$A,Indata!E:E)*Modellvärden!E$7)+Modellvärden!E$6,"")</f>
        <v>34.116613299999997</v>
      </c>
      <c r="F107" s="56">
        <f>IF(_xlfn.XLOOKUP($A107,Indata!$A:$A,Indata!F:F)&lt;&gt;0,(_xlfn.XLOOKUP($A107,Indata!$A:$A,Indata!F:F)*Modellvärden!F$7)+Modellvärden!F$6,"")</f>
        <v>34.776804853864384</v>
      </c>
      <c r="G107" s="56">
        <f>IF(_xlfn.XLOOKUP($A107,Indata!$A:$A,Indata!G:G)&lt;&gt;0,(_xlfn.XLOOKUP($A107,Indata!$A:$A,Indata!G:G)*Modellvärden!G$7)+Modellvärden!G$6,"")</f>
        <v>37.898439199999999</v>
      </c>
      <c r="H107" s="56">
        <f>IF(_xlfn.XLOOKUP($A107,Indata!$A:$A,Indata!H:H)&lt;&gt;0,(_xlfn.XLOOKUP($A107,Indata!$A:$A,Indata!H:H)*Modellvärden!H$7)+Modellvärden!H$6,"")</f>
        <v>38.395983099999995</v>
      </c>
      <c r="I107" s="56">
        <f>IF(_xlfn.XLOOKUP($A107,Indata!$A:$A,Indata!I:I)&lt;&gt;0,(_xlfn.XLOOKUP($A107,Indata!$A:$A,Indata!I:I)*Modellvärden!I$7)+Modellvärden!I$6,"")</f>
        <v>33.815659199999999</v>
      </c>
      <c r="J107" s="56">
        <f>IF(_xlfn.XLOOKUP($A107,Indata!$A:$A,Indata!J:J)&lt;&gt;0,(_xlfn.XLOOKUP($A107,Indata!$A:$A,Indata!J:J)*Modellvärden!J$7)+Modellvärden!J$6,"")</f>
        <v>35.880224480000003</v>
      </c>
      <c r="K107" s="56">
        <f>IF(_xlfn.XLOOKUP($A107,Indata!$A:$A,Indata!K:K)&lt;&gt;0,(_xlfn.XLOOKUP($A107,Indata!$A:$A,Indata!K:K)*Modellvärden!K$7)+Modellvärden!K$6,"")</f>
        <v>37.594596460000005</v>
      </c>
      <c r="L107" s="56">
        <f>IF(_xlfn.XLOOKUP($A107,Indata!$A:$A,Indata!L:L)&lt;&gt;0,(_xlfn.XLOOKUP($A107,Indata!$A:$A,Indata!L:L)*Modellvärden!L$7)+Modellvärden!L$6,"")</f>
        <v>35.323120599999982</v>
      </c>
      <c r="M107" t="str">
        <f>_xlfn.XLOOKUP(A107,Indata!A:A,Indata!M:M)</f>
        <v>Lågpendlingskommun nära större stad</v>
      </c>
      <c r="N107" s="57">
        <f>IF(K107="",(B107*Modellvärden!B$11)+(C107*Modellvärden!C$11)+(D107*Modellvärden!D$11)+(E107*Modellvärden!E$11)+(F107*Modellvärden!F$11)+(G107*Modellvärden!G$11), (B107*Modellvärden!B$4)+(C107*Modellvärden!C$4)+(D107*Modellvärden!D$4)+(E107*Modellvärden!E$4)+(F107*Modellvärden!F$4)+(G107*Modellvärden!G$4)+(H107*Modellvärden!H$4)+(I107*Modellvärden!I$4)+(J107*Modellvärden!J$4)+(K107*Modellvärden!K$4)+(L107*Modellvärden!L$4))</f>
        <v>35.471513284952778</v>
      </c>
      <c r="O107" s="57">
        <f>IF(K107="",(B107*Modellvärden!B$12)+(C107*Modellvärden!C$12)+(D107*Modellvärden!D$12)+(E107*Modellvärden!E$12)+(F107*Modellvärden!F$12)+(G107*Modellvärden!G$12),(B107*Modellvärden!B$5)+(C107*Modellvärden!C$5)+(D107*Modellvärden!D$5)+(E107*Modellvärden!E$5)+(F107*Modellvärden!F$5)+(G107*Modellvärden!G$5)+(H107*Modellvärden!H$5)+(I107*Modellvärden!I$5)+(J107*Modellvärden!J$5)
+(K107*Modellvärden!K$5)+(L107*Modellvärden!L$5))</f>
        <v>35.180704059806267</v>
      </c>
      <c r="P107" s="57">
        <f>(_xlfn.XLOOKUP(M107,Regressionsresultat!$B$53:$B$61,Modellvärden!$B$21:$B$29)*Modellvärden!$B$18)</f>
        <v>45.926090000000002</v>
      </c>
      <c r="Q107" s="57">
        <f t="shared" si="1"/>
        <v>38.859435781586349</v>
      </c>
      <c r="R107" s="57"/>
    </row>
    <row r="108" spans="1:18" ht="16" x14ac:dyDescent="0.35">
      <c r="A108" s="55" t="s">
        <v>295</v>
      </c>
      <c r="B108" s="56">
        <f>IF(_xlfn.XLOOKUP($A108,Indata!$A:$A,Indata!B:B)&lt;&gt;0,(_xlfn.XLOOKUP($A108,Indata!$A:$A,Indata!B:B)*Modellvärden!B$7)+Modellvärden!B$6,"")</f>
        <v>26.620812586</v>
      </c>
      <c r="C108" s="56">
        <f>IF(_xlfn.XLOOKUP($A108,Indata!$A:$A,Indata!C:C)&lt;&gt;0,(_xlfn.XLOOKUP($A108,Indata!$A:$A,Indata!C:C)*Modellvärden!C$7)+Modellvärden!C$6,"")</f>
        <v>33.020390499999998</v>
      </c>
      <c r="D108" s="56">
        <f>IF(_xlfn.XLOOKUP($A108,Indata!$A:$A,Indata!D:D)&lt;&gt;0,(_xlfn.XLOOKUP($A108,Indata!$A:$A,Indata!D:D)*Modellvärden!D$7)+Modellvärden!D$6,"")</f>
        <v>33.769797000000004</v>
      </c>
      <c r="E108" s="56">
        <f>IF(_xlfn.XLOOKUP($A108,Indata!$A:$A,Indata!E:E)&lt;&gt;0,(_xlfn.XLOOKUP($A108,Indata!$A:$A,Indata!E:E)*Modellvärden!E$7)+Modellvärden!E$6,"")</f>
        <v>33.971660700000001</v>
      </c>
      <c r="F108" s="56">
        <f>IF(_xlfn.XLOOKUP($A108,Indata!$A:$A,Indata!F:F)&lt;&gt;0,(_xlfn.XLOOKUP($A108,Indata!$A:$A,Indata!F:F)*Modellvärden!F$7)+Modellvärden!F$6,"")</f>
        <v>33.602065737831573</v>
      </c>
      <c r="G108" s="56">
        <f>IF(_xlfn.XLOOKUP($A108,Indata!$A:$A,Indata!G:G)&lt;&gt;0,(_xlfn.XLOOKUP($A108,Indata!$A:$A,Indata!G:G)*Modellvärden!G$7)+Modellvärden!G$6,"")</f>
        <v>30.518659599999999</v>
      </c>
      <c r="H108" s="56">
        <f>IF(_xlfn.XLOOKUP($A108,Indata!$A:$A,Indata!H:H)&lt;&gt;0,(_xlfn.XLOOKUP($A108,Indata!$A:$A,Indata!H:H)*Modellvärden!H$7)+Modellvärden!H$6,"")</f>
        <v>27.409890759999996</v>
      </c>
      <c r="I108" s="56">
        <f>IF(_xlfn.XLOOKUP($A108,Indata!$A:$A,Indata!I:I)&lt;&gt;0,(_xlfn.XLOOKUP($A108,Indata!$A:$A,Indata!I:I)*Modellvärden!I$7)+Modellvärden!I$6,"")</f>
        <v>21.327534639999996</v>
      </c>
      <c r="J108" s="56">
        <f>IF(_xlfn.XLOOKUP($A108,Indata!$A:$A,Indata!J:J)&lt;&gt;0,(_xlfn.XLOOKUP($A108,Indata!$A:$A,Indata!J:J)*Modellvärden!J$7)+Modellvärden!J$6,"")</f>
        <v>30.698635200000002</v>
      </c>
      <c r="K108" s="56">
        <f>IF(_xlfn.XLOOKUP($A108,Indata!$A:$A,Indata!K:K)&lt;&gt;0,(_xlfn.XLOOKUP($A108,Indata!$A:$A,Indata!K:K)*Modellvärden!K$7)+Modellvärden!K$6,"")</f>
        <v>30.734705360000003</v>
      </c>
      <c r="L108" s="56">
        <f>IF(_xlfn.XLOOKUP($A108,Indata!$A:$A,Indata!L:L)&lt;&gt;0,(_xlfn.XLOOKUP($A108,Indata!$A:$A,Indata!L:L)*Modellvärden!L$7)+Modellvärden!L$6,"")</f>
        <v>34.169837599999994</v>
      </c>
      <c r="M108" t="str">
        <f>_xlfn.XLOOKUP(A108,Indata!A:A,Indata!M:M)</f>
        <v>Pendlingskommun nära större stad</v>
      </c>
      <c r="N108" s="57">
        <f>IF(K108="",(B108*Modellvärden!B$11)+(C108*Modellvärden!C$11)+(D108*Modellvärden!D$11)+(E108*Modellvärden!E$11)+(F108*Modellvärden!F$11)+(G108*Modellvärden!G$11), (B108*Modellvärden!B$4)+(C108*Modellvärden!C$4)+(D108*Modellvärden!D$4)+(E108*Modellvärden!E$4)+(F108*Modellvärden!F$4)+(G108*Modellvärden!G$4)+(H108*Modellvärden!H$4)+(I108*Modellvärden!I$4)+(J108*Modellvärden!J$4)+(K108*Modellvärden!K$4)+(L108*Modellvärden!L$4))</f>
        <v>30.355051156814781</v>
      </c>
      <c r="O108" s="57">
        <f>IF(K108="",(B108*Modellvärden!B$12)+(C108*Modellvärden!C$12)+(D108*Modellvärden!D$12)+(E108*Modellvärden!E$12)+(F108*Modellvärden!F$12)+(G108*Modellvärden!G$12),(B108*Modellvärden!B$5)+(C108*Modellvärden!C$5)+(D108*Modellvärden!D$5)+(E108*Modellvärden!E$5)+(F108*Modellvärden!F$5)+(G108*Modellvärden!G$5)+(H108*Modellvärden!H$5)+(I108*Modellvärden!I$5)+(J108*Modellvärden!J$5)
+(K108*Modellvärden!K$5)+(L108*Modellvärden!L$5))</f>
        <v>30.580358528942899</v>
      </c>
      <c r="P108" s="57">
        <f>(_xlfn.XLOOKUP(M108,Regressionsresultat!$B$53:$B$61,Modellvärden!$B$21:$B$29)*Modellvärden!$B$18)</f>
        <v>32.423676999999998</v>
      </c>
      <c r="Q108" s="57">
        <f t="shared" si="1"/>
        <v>31.119695561919226</v>
      </c>
      <c r="R108" s="57"/>
    </row>
    <row r="109" spans="1:18" ht="16" x14ac:dyDescent="0.35">
      <c r="A109" s="55" t="s">
        <v>241</v>
      </c>
      <c r="B109" s="56">
        <f>IF(_xlfn.XLOOKUP($A109,Indata!$A:$A,Indata!B:B)&lt;&gt;0,(_xlfn.XLOOKUP($A109,Indata!$A:$A,Indata!B:B)*Modellvärden!B$7)+Modellvärden!B$6,"")</f>
        <v>37.533654604000006</v>
      </c>
      <c r="C109" s="56">
        <f>IF(_xlfn.XLOOKUP($A109,Indata!$A:$A,Indata!C:C)&lt;&gt;0,(_xlfn.XLOOKUP($A109,Indata!$A:$A,Indata!C:C)*Modellvärden!C$7)+Modellvärden!C$6,"")</f>
        <v>33.670272400000002</v>
      </c>
      <c r="D109" s="56">
        <f>IF(_xlfn.XLOOKUP($A109,Indata!$A:$A,Indata!D:D)&lt;&gt;0,(_xlfn.XLOOKUP($A109,Indata!$A:$A,Indata!D:D)*Modellvärden!D$7)+Modellvärden!D$6,"")</f>
        <v>34.73867568</v>
      </c>
      <c r="E109" s="56">
        <f>IF(_xlfn.XLOOKUP($A109,Indata!$A:$A,Indata!E:E)&lt;&gt;0,(_xlfn.XLOOKUP($A109,Indata!$A:$A,Indata!E:E)*Modellvärden!E$7)+Modellvärden!E$6,"")</f>
        <v>34.4925681</v>
      </c>
      <c r="F109" s="56">
        <f>IF(_xlfn.XLOOKUP($A109,Indata!$A:$A,Indata!F:F)&lt;&gt;0,(_xlfn.XLOOKUP($A109,Indata!$A:$A,Indata!F:F)*Modellvärden!F$7)+Modellvärden!F$6,"")</f>
        <v>34.312348915432182</v>
      </c>
      <c r="G109" s="56">
        <f>IF(_xlfn.XLOOKUP($A109,Indata!$A:$A,Indata!G:G)&lt;&gt;0,(_xlfn.XLOOKUP($A109,Indata!$A:$A,Indata!G:G)*Modellvärden!G$7)+Modellvärden!G$6,"")</f>
        <v>31.331112399999999</v>
      </c>
      <c r="H109" s="56">
        <f>IF(_xlfn.XLOOKUP($A109,Indata!$A:$A,Indata!H:H)&lt;&gt;0,(_xlfn.XLOOKUP($A109,Indata!$A:$A,Indata!H:H)*Modellvärden!H$7)+Modellvärden!H$6,"")</f>
        <v>39.554853600000001</v>
      </c>
      <c r="I109" s="56">
        <f>IF(_xlfn.XLOOKUP($A109,Indata!$A:$A,Indata!I:I)&lt;&gt;0,(_xlfn.XLOOKUP($A109,Indata!$A:$A,Indata!I:I)*Modellvärden!I$7)+Modellvärden!I$6,"")</f>
        <v>36.853311120000001</v>
      </c>
      <c r="J109" s="56">
        <f>IF(_xlfn.XLOOKUP($A109,Indata!$A:$A,Indata!J:J)&lt;&gt;0,(_xlfn.XLOOKUP($A109,Indata!$A:$A,Indata!J:J)*Modellvärden!J$7)+Modellvärden!J$6,"")</f>
        <v>35.40436424</v>
      </c>
      <c r="K109" s="56">
        <f>IF(_xlfn.XLOOKUP($A109,Indata!$A:$A,Indata!K:K)&lt;&gt;0,(_xlfn.XLOOKUP($A109,Indata!$A:$A,Indata!K:K)*Modellvärden!K$7)+Modellvärden!K$6,"")</f>
        <v>38.388899640000005</v>
      </c>
      <c r="L109" s="56">
        <f>IF(_xlfn.XLOOKUP($A109,Indata!$A:$A,Indata!L:L)&lt;&gt;0,(_xlfn.XLOOKUP($A109,Indata!$A:$A,Indata!L:L)*Modellvärden!L$7)+Modellvärden!L$6,"")</f>
        <v>43.165445000000005</v>
      </c>
      <c r="M109" t="str">
        <f>_xlfn.XLOOKUP(A109,Indata!A:A,Indata!M:M)</f>
        <v>Pendlingskommun nära större stad</v>
      </c>
      <c r="N109" s="57">
        <f>IF(K109="",(B109*Modellvärden!B$11)+(C109*Modellvärden!C$11)+(D109*Modellvärden!D$11)+(E109*Modellvärden!E$11)+(F109*Modellvärden!F$11)+(G109*Modellvärden!G$11), (B109*Modellvärden!B$4)+(C109*Modellvärden!C$4)+(D109*Modellvärden!D$4)+(E109*Modellvärden!E$4)+(F109*Modellvärden!F$4)+(G109*Modellvärden!G$4)+(H109*Modellvärden!H$4)+(I109*Modellvärden!I$4)+(J109*Modellvärden!J$4)+(K109*Modellvärden!K$4)+(L109*Modellvärden!L$4))</f>
        <v>36.394192048942422</v>
      </c>
      <c r="O109" s="57">
        <f>IF(K109="",(B109*Modellvärden!B$12)+(C109*Modellvärden!C$12)+(D109*Modellvärden!D$12)+(E109*Modellvärden!E$12)+(F109*Modellvärden!F$12)+(G109*Modellvärden!G$12),(B109*Modellvärden!B$5)+(C109*Modellvärden!C$5)+(D109*Modellvärden!D$5)+(E109*Modellvärden!E$5)+(F109*Modellvärden!F$5)+(G109*Modellvärden!G$5)+(H109*Modellvärden!H$5)+(I109*Modellvärden!I$5)+(J109*Modellvärden!J$5)
+(K109*Modellvärden!K$5)+(L109*Modellvärden!L$5))</f>
        <v>36.305767268986173</v>
      </c>
      <c r="P109" s="57">
        <f>(_xlfn.XLOOKUP(M109,Regressionsresultat!$B$53:$B$61,Modellvärden!$B$21:$B$29)*Modellvärden!$B$18)</f>
        <v>32.423676999999998</v>
      </c>
      <c r="Q109" s="57">
        <f t="shared" si="1"/>
        <v>35.0412121059762</v>
      </c>
      <c r="R109" s="57"/>
    </row>
    <row r="110" spans="1:18" ht="16" x14ac:dyDescent="0.35">
      <c r="A110" s="55" t="s">
        <v>165</v>
      </c>
      <c r="B110" s="56">
        <f>IF(_xlfn.XLOOKUP($A110,Indata!$A:$A,Indata!B:B)&lt;&gt;0,(_xlfn.XLOOKUP($A110,Indata!$A:$A,Indata!B:B)*Modellvärden!B$7)+Modellvärden!B$6,"")</f>
        <v>36.795179752000003</v>
      </c>
      <c r="C110" s="56">
        <f>IF(_xlfn.XLOOKUP($A110,Indata!$A:$A,Indata!C:C)&lt;&gt;0,(_xlfn.XLOOKUP($A110,Indata!$A:$A,Indata!C:C)*Modellvärden!C$7)+Modellvärden!C$6,"")</f>
        <v>39.5988367</v>
      </c>
      <c r="D110" s="56">
        <f>IF(_xlfn.XLOOKUP($A110,Indata!$A:$A,Indata!D:D)&lt;&gt;0,(_xlfn.XLOOKUP($A110,Indata!$A:$A,Indata!D:D)*Modellvärden!D$7)+Modellvärden!D$6,"")</f>
        <v>35.013833640000001</v>
      </c>
      <c r="E110" s="56">
        <f>IF(_xlfn.XLOOKUP($A110,Indata!$A:$A,Indata!E:E)&lt;&gt;0,(_xlfn.XLOOKUP($A110,Indata!$A:$A,Indata!E:E)*Modellvärden!E$7)+Modellvärden!E$6,"")</f>
        <v>35.750531299999999</v>
      </c>
      <c r="F110" s="56">
        <f>IF(_xlfn.XLOOKUP($A110,Indata!$A:$A,Indata!F:F)&lt;&gt;0,(_xlfn.XLOOKUP($A110,Indata!$A:$A,Indata!F:F)*Modellvärden!F$7)+Modellvärden!F$6,"")</f>
        <v>34.057575759140335</v>
      </c>
      <c r="G110" s="56">
        <f>IF(_xlfn.XLOOKUP($A110,Indata!$A:$A,Indata!G:G)&lt;&gt;0,(_xlfn.XLOOKUP($A110,Indata!$A:$A,Indata!G:G)*Modellvärden!G$7)+Modellvärden!G$6,"")</f>
        <v>38.101552399999996</v>
      </c>
      <c r="H110" s="56">
        <f>IF(_xlfn.XLOOKUP($A110,Indata!$A:$A,Indata!H:H)&lt;&gt;0,(_xlfn.XLOOKUP($A110,Indata!$A:$A,Indata!H:H)*Modellvärden!H$7)+Modellvärden!H$6,"")</f>
        <v>29.681276939999997</v>
      </c>
      <c r="I110" s="56">
        <f>IF(_xlfn.XLOOKUP($A110,Indata!$A:$A,Indata!I:I)&lt;&gt;0,(_xlfn.XLOOKUP($A110,Indata!$A:$A,Indata!I:I)*Modellvärden!I$7)+Modellvärden!I$6,"")</f>
        <v>27.824734579999998</v>
      </c>
      <c r="J110" s="56">
        <f>IF(_xlfn.XLOOKUP($A110,Indata!$A:$A,Indata!J:J)&lt;&gt;0,(_xlfn.XLOOKUP($A110,Indata!$A:$A,Indata!J:J)*Modellvärden!J$7)+Modellvärden!J$6,"")</f>
        <v>29.429674560000002</v>
      </c>
      <c r="K110" s="56">
        <f>IF(_xlfn.XLOOKUP($A110,Indata!$A:$A,Indata!K:K)&lt;&gt;0,(_xlfn.XLOOKUP($A110,Indata!$A:$A,Indata!K:K)*Modellvärden!K$7)+Modellvärden!K$6,"")</f>
        <v>31.962264820000001</v>
      </c>
      <c r="L110" s="56">
        <f>IF(_xlfn.XLOOKUP($A110,Indata!$A:$A,Indata!L:L)&lt;&gt;0,(_xlfn.XLOOKUP($A110,Indata!$A:$A,Indata!L:L)*Modellvärden!L$7)+Modellvärden!L$6,"")</f>
        <v>30.018018799999993</v>
      </c>
      <c r="M110" t="str">
        <f>_xlfn.XLOOKUP(A110,Indata!A:A,Indata!M:M)</f>
        <v>Pendlingskommun nära storstad</v>
      </c>
      <c r="N110" s="57">
        <f>IF(K110="",(B110*Modellvärden!B$11)+(C110*Modellvärden!C$11)+(D110*Modellvärden!D$11)+(E110*Modellvärden!E$11)+(F110*Modellvärden!F$11)+(G110*Modellvärden!G$11), (B110*Modellvärden!B$4)+(C110*Modellvärden!C$4)+(D110*Modellvärden!D$4)+(E110*Modellvärden!E$4)+(F110*Modellvärden!F$4)+(G110*Modellvärden!G$4)+(H110*Modellvärden!H$4)+(I110*Modellvärden!I$4)+(J110*Modellvärden!J$4)+(K110*Modellvärden!K$4)+(L110*Modellvärden!L$4))</f>
        <v>33.497944041236998</v>
      </c>
      <c r="O110" s="57">
        <f>IF(K110="",(B110*Modellvärden!B$12)+(C110*Modellvärden!C$12)+(D110*Modellvärden!D$12)+(E110*Modellvärden!E$12)+(F110*Modellvärden!F$12)+(G110*Modellvärden!G$12),(B110*Modellvärden!B$5)+(C110*Modellvärden!C$5)+(D110*Modellvärden!D$5)+(E110*Modellvärden!E$5)+(F110*Modellvärden!F$5)+(G110*Modellvärden!G$5)+(H110*Modellvärden!H$5)+(I110*Modellvärden!I$5)+(J110*Modellvärden!J$5)
+(K110*Modellvärden!K$5)+(L110*Modellvärden!L$5))</f>
        <v>33.799622326241369</v>
      </c>
      <c r="P110" s="57">
        <f>(_xlfn.XLOOKUP(M110,Regressionsresultat!$B$53:$B$61,Modellvärden!$B$21:$B$29)*Modellvärden!$B$18)</f>
        <v>36.636769999999999</v>
      </c>
      <c r="Q110" s="57">
        <f t="shared" si="1"/>
        <v>34.644778789159453</v>
      </c>
      <c r="R110" s="57"/>
    </row>
    <row r="111" spans="1:18" ht="16" x14ac:dyDescent="0.35">
      <c r="A111" s="55" t="s">
        <v>249</v>
      </c>
      <c r="B111" s="56">
        <f>IF(_xlfn.XLOOKUP($A111,Indata!$A:$A,Indata!B:B)&lt;&gt;0,(_xlfn.XLOOKUP($A111,Indata!$A:$A,Indata!B:B)*Modellvärden!B$7)+Modellvärden!B$6,"")</f>
        <v>37.535690233000004</v>
      </c>
      <c r="C111" s="56">
        <f>IF(_xlfn.XLOOKUP($A111,Indata!$A:$A,Indata!C:C)&lt;&gt;0,(_xlfn.XLOOKUP($A111,Indata!$A:$A,Indata!C:C)*Modellvärden!C$7)+Modellvärden!C$6,"")</f>
        <v>32.367597699999997</v>
      </c>
      <c r="D111" s="56">
        <f>IF(_xlfn.XLOOKUP($A111,Indata!$A:$A,Indata!D:D)&lt;&gt;0,(_xlfn.XLOOKUP($A111,Indata!$A:$A,Indata!D:D)*Modellvärden!D$7)+Modellvärden!D$6,"")</f>
        <v>34.13010156</v>
      </c>
      <c r="E111" s="56">
        <f>IF(_xlfn.XLOOKUP($A111,Indata!$A:$A,Indata!E:E)&lt;&gt;0,(_xlfn.XLOOKUP($A111,Indata!$A:$A,Indata!E:E)*Modellvärden!E$7)+Modellvärden!E$6,"")</f>
        <v>33.887659900000003</v>
      </c>
      <c r="F111" s="56">
        <f>IF(_xlfn.XLOOKUP($A111,Indata!$A:$A,Indata!F:F)&lt;&gt;0,(_xlfn.XLOOKUP($A111,Indata!$A:$A,Indata!F:F)*Modellvärden!F$7)+Modellvärden!F$6,"")</f>
        <v>34.126047614699836</v>
      </c>
      <c r="G111" s="56">
        <f>IF(_xlfn.XLOOKUP($A111,Indata!$A:$A,Indata!G:G)&lt;&gt;0,(_xlfn.XLOOKUP($A111,Indata!$A:$A,Indata!G:G)*Modellvärden!G$7)+Modellvärden!G$6,"")</f>
        <v>43.856426399999997</v>
      </c>
      <c r="H111" s="56">
        <f>IF(_xlfn.XLOOKUP($A111,Indata!$A:$A,Indata!H:H)&lt;&gt;0,(_xlfn.XLOOKUP($A111,Indata!$A:$A,Indata!H:H)*Modellvärden!H$7)+Modellvärden!H$6,"")</f>
        <v>34.826661959999996</v>
      </c>
      <c r="I111" s="56">
        <f>IF(_xlfn.XLOOKUP($A111,Indata!$A:$A,Indata!I:I)&lt;&gt;0,(_xlfn.XLOOKUP($A111,Indata!$A:$A,Indata!I:I)*Modellvärden!I$7)+Modellvärden!I$6,"")</f>
        <v>33.731279979999996</v>
      </c>
      <c r="J111" s="56">
        <f>IF(_xlfn.XLOOKUP($A111,Indata!$A:$A,Indata!J:J)&lt;&gt;0,(_xlfn.XLOOKUP($A111,Indata!$A:$A,Indata!J:J)*Modellvärden!J$7)+Modellvärden!J$6,"")</f>
        <v>35.087124080000002</v>
      </c>
      <c r="K111" s="56">
        <f>IF(_xlfn.XLOOKUP($A111,Indata!$A:$A,Indata!K:K)&lt;&gt;0,(_xlfn.XLOOKUP($A111,Indata!$A:$A,Indata!K:K)*Modellvärden!K$7)+Modellvärden!K$6,"")</f>
        <v>35.464419750000005</v>
      </c>
      <c r="L111" s="56">
        <f>IF(_xlfn.XLOOKUP($A111,Indata!$A:$A,Indata!L:L)&lt;&gt;0,(_xlfn.XLOOKUP($A111,Indata!$A:$A,Indata!L:L)*Modellvärden!L$7)+Modellvärden!L$6,"")</f>
        <v>32.555241400000028</v>
      </c>
      <c r="M111" t="str">
        <f>_xlfn.XLOOKUP(A111,Indata!A:A,Indata!M:M)</f>
        <v>Pendlingskommun nära mindre tätort</v>
      </c>
      <c r="N111" s="57">
        <f>IF(K111="",(B111*Modellvärden!B$11)+(C111*Modellvärden!C$11)+(D111*Modellvärden!D$11)+(E111*Modellvärden!E$11)+(F111*Modellvärden!F$11)+(G111*Modellvärden!G$11), (B111*Modellvärden!B$4)+(C111*Modellvärden!C$4)+(D111*Modellvärden!D$4)+(E111*Modellvärden!E$4)+(F111*Modellvärden!F$4)+(G111*Modellvärden!G$4)+(H111*Modellvärden!H$4)+(I111*Modellvärden!I$4)+(J111*Modellvärden!J$4)+(K111*Modellvärden!K$4)+(L111*Modellvärden!L$4))</f>
        <v>35.096947842043996</v>
      </c>
      <c r="O111" s="57">
        <f>IF(K111="",(B111*Modellvärden!B$12)+(C111*Modellvärden!C$12)+(D111*Modellvärden!D$12)+(E111*Modellvärden!E$12)+(F111*Modellvärden!F$12)+(G111*Modellvärden!G$12),(B111*Modellvärden!B$5)+(C111*Modellvärden!C$5)+(D111*Modellvärden!D$5)+(E111*Modellvärden!E$5)+(F111*Modellvärden!F$5)+(G111*Modellvärden!G$5)+(H111*Modellvärden!H$5)+(I111*Modellvärden!I$5)+(J111*Modellvärden!J$5)
+(K111*Modellvärden!K$5)+(L111*Modellvärden!L$5))</f>
        <v>34.773988651370615</v>
      </c>
      <c r="P111" s="57">
        <f>(_xlfn.XLOOKUP(M111,Regressionsresultat!$B$53:$B$61,Modellvärden!$B$21:$B$29)*Modellvärden!$B$18)</f>
        <v>35.411339999999996</v>
      </c>
      <c r="Q111" s="57">
        <f t="shared" si="1"/>
        <v>35.094092164471533</v>
      </c>
      <c r="R111" s="57"/>
    </row>
    <row r="112" spans="1:18" ht="16" x14ac:dyDescent="0.35">
      <c r="A112" s="55" t="s">
        <v>199</v>
      </c>
      <c r="B112" s="56">
        <f>IF(_xlfn.XLOOKUP($A112,Indata!$A:$A,Indata!B:B)&lt;&gt;0,(_xlfn.XLOOKUP($A112,Indata!$A:$A,Indata!B:B)*Modellvärden!B$7)+Modellvärden!B$6,"")</f>
        <v>37.242321250000003</v>
      </c>
      <c r="C112" s="56">
        <f>IF(_xlfn.XLOOKUP($A112,Indata!$A:$A,Indata!C:C)&lt;&gt;0,(_xlfn.XLOOKUP($A112,Indata!$A:$A,Indata!C:C)*Modellvärden!C$7)+Modellvärden!C$6,"")</f>
        <v>36.230831500000001</v>
      </c>
      <c r="D112" s="56">
        <f>IF(_xlfn.XLOOKUP($A112,Indata!$A:$A,Indata!D:D)&lt;&gt;0,(_xlfn.XLOOKUP($A112,Indata!$A:$A,Indata!D:D)*Modellvärden!D$7)+Modellvärden!D$6,"")</f>
        <v>34.977982440000005</v>
      </c>
      <c r="E112" s="56">
        <f>IF(_xlfn.XLOOKUP($A112,Indata!$A:$A,Indata!E:E)&lt;&gt;0,(_xlfn.XLOOKUP($A112,Indata!$A:$A,Indata!E:E)*Modellvärden!E$7)+Modellvärden!E$6,"")</f>
        <v>35.874995900000002</v>
      </c>
      <c r="F112" s="56">
        <f>IF(_xlfn.XLOOKUP($A112,Indata!$A:$A,Indata!F:F)&lt;&gt;0,(_xlfn.XLOOKUP($A112,Indata!$A:$A,Indata!F:F)*Modellvärden!F$7)+Modellvärden!F$6,"")</f>
        <v>35.317871902258091</v>
      </c>
      <c r="G112" s="56">
        <f>IF(_xlfn.XLOOKUP($A112,Indata!$A:$A,Indata!G:G)&lt;&gt;0,(_xlfn.XLOOKUP($A112,Indata!$A:$A,Indata!G:G)*Modellvärden!G$7)+Modellvärden!G$6,"")</f>
        <v>43.314791199999995</v>
      </c>
      <c r="H112" s="56">
        <f>IF(_xlfn.XLOOKUP($A112,Indata!$A:$A,Indata!H:H)&lt;&gt;0,(_xlfn.XLOOKUP($A112,Indata!$A:$A,Indata!H:H)*Modellvärden!H$7)+Modellvärden!H$6,"")</f>
        <v>34.31675894</v>
      </c>
      <c r="I112" s="56">
        <f>IF(_xlfn.XLOOKUP($A112,Indata!$A:$A,Indata!I:I)&lt;&gt;0,(_xlfn.XLOOKUP($A112,Indata!$A:$A,Indata!I:I)*Modellvärden!I$7)+Modellvärden!I$6,"")</f>
        <v>35.756381259999998</v>
      </c>
      <c r="J112" s="56">
        <f>IF(_xlfn.XLOOKUP($A112,Indata!$A:$A,Indata!J:J)&lt;&gt;0,(_xlfn.XLOOKUP($A112,Indata!$A:$A,Indata!J:J)*Modellvärden!J$7)+Modellvärden!J$6,"")</f>
        <v>38.471019120000008</v>
      </c>
      <c r="K112" s="56">
        <f>IF(_xlfn.XLOOKUP($A112,Indata!$A:$A,Indata!K:K)&lt;&gt;0,(_xlfn.XLOOKUP($A112,Indata!$A:$A,Indata!K:K)*Modellvärden!K$7)+Modellvärden!K$6,"")</f>
        <v>32.684358619999998</v>
      </c>
      <c r="L112" s="56">
        <f>IF(_xlfn.XLOOKUP($A112,Indata!$A:$A,Indata!L:L)&lt;&gt;0,(_xlfn.XLOOKUP($A112,Indata!$A:$A,Indata!L:L)*Modellvärden!L$7)+Modellvärden!L$6,"")</f>
        <v>30.940645200000006</v>
      </c>
      <c r="M112" t="str">
        <f>_xlfn.XLOOKUP(A112,Indata!A:A,Indata!M:M)</f>
        <v>Pendlingskommun nära storstad</v>
      </c>
      <c r="N112" s="57">
        <f>IF(K112="",(B112*Modellvärden!B$11)+(C112*Modellvärden!C$11)+(D112*Modellvärden!D$11)+(E112*Modellvärden!E$11)+(F112*Modellvärden!F$11)+(G112*Modellvärden!G$11), (B112*Modellvärden!B$4)+(C112*Modellvärden!C$4)+(D112*Modellvärden!D$4)+(E112*Modellvärden!E$4)+(F112*Modellvärden!F$4)+(G112*Modellvärden!G$4)+(H112*Modellvärden!H$4)+(I112*Modellvärden!I$4)+(J112*Modellvärden!J$4)+(K112*Modellvärden!K$4)+(L112*Modellvärden!L$4))</f>
        <v>35.946006097366542</v>
      </c>
      <c r="O112" s="57">
        <f>IF(K112="",(B112*Modellvärden!B$12)+(C112*Modellvärden!C$12)+(D112*Modellvärden!D$12)+(E112*Modellvärden!E$12)+(F112*Modellvärden!F$12)+(G112*Modellvärden!G$12),(B112*Modellvärden!B$5)+(C112*Modellvärden!C$5)+(D112*Modellvärden!D$5)+(E112*Modellvärden!E$5)+(F112*Modellvärden!F$5)+(G112*Modellvärden!G$5)+(H112*Modellvärden!H$5)+(I112*Modellvärden!I$5)+(J112*Modellvärden!J$5)
+(K112*Modellvärden!K$5)+(L112*Modellvärden!L$5))</f>
        <v>35.869917360651606</v>
      </c>
      <c r="P112" s="57">
        <f>(_xlfn.XLOOKUP(M112,Regressionsresultat!$B$53:$B$61,Modellvärden!$B$21:$B$29)*Modellvärden!$B$18)</f>
        <v>36.636769999999999</v>
      </c>
      <c r="Q112" s="57">
        <f t="shared" si="1"/>
        <v>36.150897819339384</v>
      </c>
      <c r="R112" s="57"/>
    </row>
    <row r="113" spans="1:18" ht="16" x14ac:dyDescent="0.35">
      <c r="A113" s="55" t="s">
        <v>133</v>
      </c>
      <c r="B113" s="56">
        <f>IF(_xlfn.XLOOKUP($A113,Indata!$A:$A,Indata!B:B)&lt;&gt;0,(_xlfn.XLOOKUP($A113,Indata!$A:$A,Indata!B:B)*Modellvärden!B$7)+Modellvärden!B$6,"")</f>
        <v>37.627550284000002</v>
      </c>
      <c r="C113" s="56">
        <f>IF(_xlfn.XLOOKUP($A113,Indata!$A:$A,Indata!C:C)&lt;&gt;0,(_xlfn.XLOOKUP($A113,Indata!$A:$A,Indata!C:C)*Modellvärden!C$7)+Modellvärden!C$6,"")</f>
        <v>34.601196999999999</v>
      </c>
      <c r="D113" s="56">
        <f>IF(_xlfn.XLOOKUP($A113,Indata!$A:$A,Indata!D:D)&lt;&gt;0,(_xlfn.XLOOKUP($A113,Indata!$A:$A,Indata!D:D)*Modellvärden!D$7)+Modellvärden!D$6,"")</f>
        <v>35.653777560000002</v>
      </c>
      <c r="E113" s="56">
        <f>IF(_xlfn.XLOOKUP($A113,Indata!$A:$A,Indata!E:E)&lt;&gt;0,(_xlfn.XLOOKUP($A113,Indata!$A:$A,Indata!E:E)*Modellvärden!E$7)+Modellvärden!E$6,"")</f>
        <v>34.661850200000003</v>
      </c>
      <c r="F113" s="56">
        <f>IF(_xlfn.XLOOKUP($A113,Indata!$A:$A,Indata!F:F)&lt;&gt;0,(_xlfn.XLOOKUP($A113,Indata!$A:$A,Indata!F:F)*Modellvärden!F$7)+Modellvärden!F$6,"")</f>
        <v>33.202690531567598</v>
      </c>
      <c r="G113" s="56">
        <f>IF(_xlfn.XLOOKUP($A113,Indata!$A:$A,Indata!G:G)&lt;&gt;0,(_xlfn.XLOOKUP($A113,Indata!$A:$A,Indata!G:G)*Modellvärden!G$7)+Modellvärden!G$6,"")</f>
        <v>43.111677999999998</v>
      </c>
      <c r="H113" s="56">
        <f>IF(_xlfn.XLOOKUP($A113,Indata!$A:$A,Indata!H:H)&lt;&gt;0,(_xlfn.XLOOKUP($A113,Indata!$A:$A,Indata!H:H)*Modellvärden!H$7)+Modellvärden!H$6,"")</f>
        <v>32.694340240000002</v>
      </c>
      <c r="I113" s="56">
        <f>IF(_xlfn.XLOOKUP($A113,Indata!$A:$A,Indata!I:I)&lt;&gt;0,(_xlfn.XLOOKUP($A113,Indata!$A:$A,Indata!I:I)*Modellvärden!I$7)+Modellvärden!I$6,"")</f>
        <v>36.684552680000003</v>
      </c>
      <c r="J113" s="56">
        <f>IF(_xlfn.XLOOKUP($A113,Indata!$A:$A,Indata!J:J)&lt;&gt;0,(_xlfn.XLOOKUP($A113,Indata!$A:$A,Indata!J:J)*Modellvärden!J$7)+Modellvärden!J$6,"")</f>
        <v>37.995158880000005</v>
      </c>
      <c r="K113" s="56">
        <f>IF(_xlfn.XLOOKUP($A113,Indata!$A:$A,Indata!K:K)&lt;&gt;0,(_xlfn.XLOOKUP($A113,Indata!$A:$A,Indata!K:K)*Modellvärden!K$7)+Modellvärden!K$6,"")</f>
        <v>33.51476649</v>
      </c>
      <c r="L113" s="56">
        <f>IF(_xlfn.XLOOKUP($A113,Indata!$A:$A,Indata!L:L)&lt;&gt;0,(_xlfn.XLOOKUP($A113,Indata!$A:$A,Indata!L:L)*Modellvärden!L$7)+Modellvärden!L$6,"")</f>
        <v>30.479331999999999</v>
      </c>
      <c r="M113" t="str">
        <f>_xlfn.XLOOKUP(A113,Indata!A:A,Indata!M:M)</f>
        <v>Pendlingskommun nära storstad</v>
      </c>
      <c r="N113" s="57">
        <f>IF(K113="",(B113*Modellvärden!B$11)+(C113*Modellvärden!C$11)+(D113*Modellvärden!D$11)+(E113*Modellvärden!E$11)+(F113*Modellvärden!F$11)+(G113*Modellvärden!G$11), (B113*Modellvärden!B$4)+(C113*Modellvärden!C$4)+(D113*Modellvärden!D$4)+(E113*Modellvärden!E$4)+(F113*Modellvärden!F$4)+(G113*Modellvärden!G$4)+(H113*Modellvärden!H$4)+(I113*Modellvärden!I$4)+(J113*Modellvärden!J$4)+(K113*Modellvärden!K$4)+(L113*Modellvärden!L$4))</f>
        <v>35.567132244872852</v>
      </c>
      <c r="O113" s="57">
        <f>IF(K113="",(B113*Modellvärden!B$12)+(C113*Modellvärden!C$12)+(D113*Modellvärden!D$12)+(E113*Modellvärden!E$12)+(F113*Modellvärden!F$12)+(G113*Modellvärden!G$12),(B113*Modellvärden!B$5)+(C113*Modellvärden!C$5)+(D113*Modellvärden!D$5)+(E113*Modellvärden!E$5)+(F113*Modellvärden!F$5)+(G113*Modellvärden!G$5)+(H113*Modellvärden!H$5)+(I113*Modellvärden!I$5)+(J113*Modellvärden!J$5)
+(K113*Modellvärden!K$5)+(L113*Modellvärden!L$5))</f>
        <v>35.449162595890506</v>
      </c>
      <c r="P113" s="57">
        <f>(_xlfn.XLOOKUP(M113,Regressionsresultat!$B$53:$B$61,Modellvärden!$B$21:$B$29)*Modellvärden!$B$18)</f>
        <v>36.636769999999999</v>
      </c>
      <c r="Q113" s="57">
        <f t="shared" si="1"/>
        <v>35.884354946921114</v>
      </c>
      <c r="R113" s="57"/>
    </row>
    <row r="114" spans="1:18" ht="16" x14ac:dyDescent="0.35">
      <c r="A114" s="55" t="s">
        <v>255</v>
      </c>
      <c r="B114" s="56">
        <f>IF(_xlfn.XLOOKUP($A114,Indata!$A:$A,Indata!B:B)&lt;&gt;0,(_xlfn.XLOOKUP($A114,Indata!$A:$A,Indata!B:B)*Modellvärden!B$7)+Modellvärden!B$6,"")</f>
        <v>36.799012603000001</v>
      </c>
      <c r="C114" s="56">
        <f>IF(_xlfn.XLOOKUP($A114,Indata!$A:$A,Indata!C:C)&lt;&gt;0,(_xlfn.XLOOKUP($A114,Indata!$A:$A,Indata!C:C)*Modellvärden!C$7)+Modellvärden!C$6,"")</f>
        <v>33.995354200000001</v>
      </c>
      <c r="D114" s="56">
        <f>IF(_xlfn.XLOOKUP($A114,Indata!$A:$A,Indata!D:D)&lt;&gt;0,(_xlfn.XLOOKUP($A114,Indata!$A:$A,Indata!D:D)*Modellvärden!D$7)+Modellvärden!D$6,"")</f>
        <v>34.132790400000005</v>
      </c>
      <c r="E114" s="56">
        <f>IF(_xlfn.XLOOKUP($A114,Indata!$A:$A,Indata!E:E)&lt;&gt;0,(_xlfn.XLOOKUP($A114,Indata!$A:$A,Indata!E:E)*Modellvärden!E$7)+Modellvärden!E$6,"")</f>
        <v>34.587581200000002</v>
      </c>
      <c r="F114" s="56">
        <f>IF(_xlfn.XLOOKUP($A114,Indata!$A:$A,Indata!F:F)&lt;&gt;0,(_xlfn.XLOOKUP($A114,Indata!$A:$A,Indata!F:F)*Modellvärden!F$7)+Modellvärden!F$6,"")</f>
        <v>36.341339246554362</v>
      </c>
      <c r="G114" s="56">
        <f>IF(_xlfn.XLOOKUP($A114,Indata!$A:$A,Indata!G:G)&lt;&gt;0,(_xlfn.XLOOKUP($A114,Indata!$A:$A,Indata!G:G)*Modellvärden!G$7)+Modellvärden!G$6,"")</f>
        <v>33.429948799999998</v>
      </c>
      <c r="H114" s="56">
        <f>IF(_xlfn.XLOOKUP($A114,Indata!$A:$A,Indata!H:H)&lt;&gt;0,(_xlfn.XLOOKUP($A114,Indata!$A:$A,Indata!H:H)*Modellvärden!H$7)+Modellvärden!H$6,"")</f>
        <v>40.435595179999993</v>
      </c>
      <c r="I114" s="56">
        <f>IF(_xlfn.XLOOKUP($A114,Indata!$A:$A,Indata!I:I)&lt;&gt;0,(_xlfn.XLOOKUP($A114,Indata!$A:$A,Indata!I:I)*Modellvärden!I$7)+Modellvärden!I$6,"")</f>
        <v>36.853311120000001</v>
      </c>
      <c r="J114" s="56">
        <f>IF(_xlfn.XLOOKUP($A114,Indata!$A:$A,Indata!J:J)&lt;&gt;0,(_xlfn.XLOOKUP($A114,Indata!$A:$A,Indata!J:J)*Modellvärden!J$7)+Modellvärden!J$6,"")</f>
        <v>33.025063039999999</v>
      </c>
      <c r="K114" s="56">
        <f>IF(_xlfn.XLOOKUP($A114,Indata!$A:$A,Indata!K:K)&lt;&gt;0,(_xlfn.XLOOKUP($A114,Indata!$A:$A,Indata!K:K)*Modellvärden!K$7)+Modellvärden!K$6,"")</f>
        <v>38.136166810000006</v>
      </c>
      <c r="L114" s="56">
        <f>IF(_xlfn.XLOOKUP($A114,Indata!$A:$A,Indata!L:L)&lt;&gt;0,(_xlfn.XLOOKUP($A114,Indata!$A:$A,Indata!L:L)*Modellvärden!L$7)+Modellvärden!L$6,"")</f>
        <v>45.702667599999984</v>
      </c>
      <c r="M114" t="str">
        <f>_xlfn.XLOOKUP(A114,Indata!A:A,Indata!M:M)</f>
        <v>Lågpendlingskommun nära större stad</v>
      </c>
      <c r="N114" s="57">
        <f>IF(K114="",(B114*Modellvärden!B$11)+(C114*Modellvärden!C$11)+(D114*Modellvärden!D$11)+(E114*Modellvärden!E$11)+(F114*Modellvärden!F$11)+(G114*Modellvärden!G$11), (B114*Modellvärden!B$4)+(C114*Modellvärden!C$4)+(D114*Modellvärden!D$4)+(E114*Modellvärden!E$4)+(F114*Modellvärden!F$4)+(G114*Modellvärden!G$4)+(H114*Modellvärden!H$4)+(I114*Modellvärden!I$4)+(J114*Modellvärden!J$4)+(K114*Modellvärden!K$4)+(L114*Modellvärden!L$4))</f>
        <v>36.76251761820108</v>
      </c>
      <c r="O114" s="57">
        <f>IF(K114="",(B114*Modellvärden!B$12)+(C114*Modellvärden!C$12)+(D114*Modellvärden!D$12)+(E114*Modellvärden!E$12)+(F114*Modellvärden!F$12)+(G114*Modellvärden!G$12),(B114*Modellvärden!B$5)+(C114*Modellvärden!C$5)+(D114*Modellvärden!D$5)+(E114*Modellvärden!E$5)+(F114*Modellvärden!F$5)+(G114*Modellvärden!G$5)+(H114*Modellvärden!H$5)+(I114*Modellvärden!I$5)+(J114*Modellvärden!J$5)
+(K114*Modellvärden!K$5)+(L114*Modellvärden!L$5))</f>
        <v>36.734862826815977</v>
      </c>
      <c r="P114" s="57">
        <f>(_xlfn.XLOOKUP(M114,Regressionsresultat!$B$53:$B$61,Modellvärden!$B$21:$B$29)*Modellvärden!$B$18)</f>
        <v>45.926090000000002</v>
      </c>
      <c r="Q114" s="57">
        <f t="shared" si="1"/>
        <v>39.807823481672351</v>
      </c>
      <c r="R114" s="57"/>
    </row>
    <row r="115" spans="1:18" ht="16" x14ac:dyDescent="0.35">
      <c r="A115" s="55" t="s">
        <v>162</v>
      </c>
      <c r="B115" s="56">
        <f>IF(_xlfn.XLOOKUP($A115,Indata!$A:$A,Indata!B:B)&lt;&gt;0,(_xlfn.XLOOKUP($A115,Indata!$A:$A,Indata!B:B)*Modellvärden!B$7)+Modellvärden!B$6,"")</f>
        <v>36.288601555</v>
      </c>
      <c r="C115" s="56">
        <f>IF(_xlfn.XLOOKUP($A115,Indata!$A:$A,Indata!C:C)&lt;&gt;0,(_xlfn.XLOOKUP($A115,Indata!$A:$A,Indata!C:C)*Modellvärden!C$7)+Modellvärden!C$6,"")</f>
        <v>34.050473500000003</v>
      </c>
      <c r="D115" s="56">
        <f>IF(_xlfn.XLOOKUP($A115,Indata!$A:$A,Indata!D:D)&lt;&gt;0,(_xlfn.XLOOKUP($A115,Indata!$A:$A,Indata!D:D)*Modellvärden!D$7)+Modellvärden!D$6,"")</f>
        <v>34.017170280000002</v>
      </c>
      <c r="E115" s="56">
        <f>IF(_xlfn.XLOOKUP($A115,Indata!$A:$A,Indata!E:E)&lt;&gt;0,(_xlfn.XLOOKUP($A115,Indata!$A:$A,Indata!E:E)*Modellvärden!E$7)+Modellvärden!E$6,"")</f>
        <v>34.1936994</v>
      </c>
      <c r="F115" s="56">
        <f>IF(_xlfn.XLOOKUP($A115,Indata!$A:$A,Indata!F:F)&lt;&gt;0,(_xlfn.XLOOKUP($A115,Indata!$A:$A,Indata!F:F)*Modellvärden!F$7)+Modellvärden!F$6,"")</f>
        <v>34.090229273000936</v>
      </c>
      <c r="G115" s="56">
        <f>IF(_xlfn.XLOOKUP($A115,Indata!$A:$A,Indata!G:G)&lt;&gt;0,(_xlfn.XLOOKUP($A115,Indata!$A:$A,Indata!G:G)*Modellvärden!G$7)+Modellvärden!G$6,"")</f>
        <v>32.549791599999999</v>
      </c>
      <c r="H115" s="56">
        <f>IF(_xlfn.XLOOKUP($A115,Indata!$A:$A,Indata!H:H)&lt;&gt;0,(_xlfn.XLOOKUP($A115,Indata!$A:$A,Indata!H:H)*Modellvärden!H$7)+Modellvärden!H$6,"")</f>
        <v>37.422531879999994</v>
      </c>
      <c r="I115" s="56">
        <f>IF(_xlfn.XLOOKUP($A115,Indata!$A:$A,Indata!I:I)&lt;&gt;0,(_xlfn.XLOOKUP($A115,Indata!$A:$A,Indata!I:I)*Modellvärden!I$7)+Modellvärden!I$6,"")</f>
        <v>42.591098080000002</v>
      </c>
      <c r="J115" s="56">
        <f>IF(_xlfn.XLOOKUP($A115,Indata!$A:$A,Indata!J:J)&lt;&gt;0,(_xlfn.XLOOKUP($A115,Indata!$A:$A,Indata!J:J)*Modellvärden!J$7)+Modellvärden!J$6,"")</f>
        <v>34.346897040000002</v>
      </c>
      <c r="K115" s="56">
        <f>IF(_xlfn.XLOOKUP($A115,Indata!$A:$A,Indata!K:K)&lt;&gt;0,(_xlfn.XLOOKUP($A115,Indata!$A:$A,Indata!K:K)*Modellvärden!K$7)+Modellvärden!K$6,"")</f>
        <v>37.450177699999998</v>
      </c>
      <c r="L115" s="56">
        <f>IF(_xlfn.XLOOKUP($A115,Indata!$A:$A,Indata!L:L)&lt;&gt;0,(_xlfn.XLOOKUP($A115,Indata!$A:$A,Indata!L:L)*Modellvärden!L$7)+Modellvärden!L$6,"")</f>
        <v>39.013626200000004</v>
      </c>
      <c r="M115" t="str">
        <f>_xlfn.XLOOKUP(A115,Indata!A:A,Indata!M:M)</f>
        <v>Pendlingskommun nära större stad</v>
      </c>
      <c r="N115" s="57">
        <f>IF(K115="",(B115*Modellvärden!B$11)+(C115*Modellvärden!C$11)+(D115*Modellvärden!D$11)+(E115*Modellvärden!E$11)+(F115*Modellvärden!F$11)+(G115*Modellvärden!G$11), (B115*Modellvärden!B$4)+(C115*Modellvärden!C$4)+(D115*Modellvärden!D$4)+(E115*Modellvärden!E$4)+(F115*Modellvärden!F$4)+(G115*Modellvärden!G$4)+(H115*Modellvärden!H$4)+(I115*Modellvärden!I$4)+(J115*Modellvärden!J$4)+(K115*Modellvärden!K$4)+(L115*Modellvärden!L$4))</f>
        <v>36.251757372816819</v>
      </c>
      <c r="O115" s="57">
        <f>IF(K115="",(B115*Modellvärden!B$12)+(C115*Modellvärden!C$12)+(D115*Modellvärden!D$12)+(E115*Modellvärden!E$12)+(F115*Modellvärden!F$12)+(G115*Modellvärden!G$12),(B115*Modellvärden!B$5)+(C115*Modellvärden!C$5)+(D115*Modellvärden!D$5)+(E115*Modellvärden!E$5)+(F115*Modellvärden!F$5)+(G115*Modellvärden!G$5)+(H115*Modellvärden!H$5)+(I115*Modellvärden!I$5)+(J115*Modellvärden!J$5)
+(K115*Modellvärden!K$5)+(L115*Modellvärden!L$5))</f>
        <v>36.275303380828767</v>
      </c>
      <c r="P115" s="57">
        <f>(_xlfn.XLOOKUP(M115,Regressionsresultat!$B$53:$B$61,Modellvärden!$B$21:$B$29)*Modellvärden!$B$18)</f>
        <v>32.423676999999998</v>
      </c>
      <c r="Q115" s="57">
        <f t="shared" si="1"/>
        <v>34.983579251215197</v>
      </c>
      <c r="R115" s="57"/>
    </row>
    <row r="116" spans="1:18" ht="16" x14ac:dyDescent="0.35">
      <c r="A116" s="55" t="s">
        <v>149</v>
      </c>
      <c r="B116" s="56">
        <f>IF(_xlfn.XLOOKUP($A116,Indata!$A:$A,Indata!B:B)&lt;&gt;0,(_xlfn.XLOOKUP($A116,Indata!$A:$A,Indata!B:B)*Modellvärden!B$7)+Modellvärden!B$6,"")</f>
        <v>37.649978881000003</v>
      </c>
      <c r="C116" s="56">
        <f>IF(_xlfn.XLOOKUP($A116,Indata!$A:$A,Indata!C:C)&lt;&gt;0,(_xlfn.XLOOKUP($A116,Indata!$A:$A,Indata!C:C)*Modellvärden!C$7)+Modellvärden!C$6,"")</f>
        <v>35.981902599999998</v>
      </c>
      <c r="D116" s="56">
        <f>IF(_xlfn.XLOOKUP($A116,Indata!$A:$A,Indata!D:D)&lt;&gt;0,(_xlfn.XLOOKUP($A116,Indata!$A:$A,Indata!D:D)*Modellvärden!D$7)+Modellvärden!D$6,"")</f>
        <v>36.760683360000002</v>
      </c>
      <c r="E116" s="56">
        <f>IF(_xlfn.XLOOKUP($A116,Indata!$A:$A,Indata!E:E)&lt;&gt;0,(_xlfn.XLOOKUP($A116,Indata!$A:$A,Indata!E:E)*Modellvärden!E$7)+Modellvärden!E$6,"")</f>
        <v>35.428613599999998</v>
      </c>
      <c r="F116" s="56">
        <f>IF(_xlfn.XLOOKUP($A116,Indata!$A:$A,Indata!F:F)&lt;&gt;0,(_xlfn.XLOOKUP($A116,Indata!$A:$A,Indata!F:F)*Modellvärden!F$7)+Modellvärden!F$6,"")</f>
        <v>34.959350783337584</v>
      </c>
      <c r="G116" s="56">
        <f>IF(_xlfn.XLOOKUP($A116,Indata!$A:$A,Indata!G:G)&lt;&gt;0,(_xlfn.XLOOKUP($A116,Indata!$A:$A,Indata!G:G)*Modellvärden!G$7)+Modellvärden!G$6,"")</f>
        <v>38.575483199999994</v>
      </c>
      <c r="H116" s="56">
        <f>IF(_xlfn.XLOOKUP($A116,Indata!$A:$A,Indata!H:H)&lt;&gt;0,(_xlfn.XLOOKUP($A116,Indata!$A:$A,Indata!H:H)*Modellvärden!H$7)+Modellvärden!H$6,"")</f>
        <v>40.621014459999998</v>
      </c>
      <c r="I116" s="56">
        <f>IF(_xlfn.XLOOKUP($A116,Indata!$A:$A,Indata!I:I)&lt;&gt;0,(_xlfn.XLOOKUP($A116,Indata!$A:$A,Indata!I:I)*Modellvärden!I$7)+Modellvärden!I$6,"")</f>
        <v>45.628750000000004</v>
      </c>
      <c r="J116" s="56">
        <f>IF(_xlfn.XLOOKUP($A116,Indata!$A:$A,Indata!J:J)&lt;&gt;0,(_xlfn.XLOOKUP($A116,Indata!$A:$A,Indata!J:J)*Modellvärden!J$7)+Modellvärden!J$6,"")</f>
        <v>46.877883360000006</v>
      </c>
      <c r="K116" s="56">
        <f>IF(_xlfn.XLOOKUP($A116,Indata!$A:$A,Indata!K:K)&lt;&gt;0,(_xlfn.XLOOKUP($A116,Indata!$A:$A,Indata!K:K)*Modellvärden!K$7)+Modellvärden!K$6,"")</f>
        <v>37.630701150000007</v>
      </c>
      <c r="L116" s="56">
        <f>IF(_xlfn.XLOOKUP($A116,Indata!$A:$A,Indata!L:L)&lt;&gt;0,(_xlfn.XLOOKUP($A116,Indata!$A:$A,Indata!L:L)*Modellvärden!L$7)+Modellvärden!L$6,"")</f>
        <v>44.088071400000018</v>
      </c>
      <c r="M116" t="str">
        <f>_xlfn.XLOOKUP(A116,Indata!A:A,Indata!M:M)</f>
        <v>Pendlingskommun nära större stad</v>
      </c>
      <c r="N116" s="57">
        <f>IF(K116="",(B116*Modellvärden!B$11)+(C116*Modellvärden!C$11)+(D116*Modellvärden!D$11)+(E116*Modellvärden!E$11)+(F116*Modellvärden!F$11)+(G116*Modellvärden!G$11), (B116*Modellvärden!B$4)+(C116*Modellvärden!C$4)+(D116*Modellvärden!D$4)+(E116*Modellvärden!E$4)+(F116*Modellvärden!F$4)+(G116*Modellvärden!G$4)+(H116*Modellvärden!H$4)+(I116*Modellvärden!I$4)+(J116*Modellvärden!J$4)+(K116*Modellvärden!K$4)+(L116*Modellvärden!L$4))</f>
        <v>39.910006106060322</v>
      </c>
      <c r="O116" s="57">
        <f>IF(K116="",(B116*Modellvärden!B$12)+(C116*Modellvärden!C$12)+(D116*Modellvärden!D$12)+(E116*Modellvärden!E$12)+(F116*Modellvärden!F$12)+(G116*Modellvärden!G$12),(B116*Modellvärden!B$5)+(C116*Modellvärden!C$5)+(D116*Modellvärden!D$5)+(E116*Modellvärden!E$5)+(F116*Modellvärden!F$5)+(G116*Modellvärden!G$5)+(H116*Modellvärden!H$5)+(I116*Modellvärden!I$5)+(J116*Modellvärden!J$5)
+(K116*Modellvärden!K$5)+(L116*Modellvärden!L$5))</f>
        <v>39.85834913957202</v>
      </c>
      <c r="P116" s="57">
        <f>(_xlfn.XLOOKUP(M116,Regressionsresultat!$B$53:$B$61,Modellvärden!$B$21:$B$29)*Modellvärden!$B$18)</f>
        <v>32.423676999999998</v>
      </c>
      <c r="Q116" s="57">
        <f t="shared" si="1"/>
        <v>37.397344081877442</v>
      </c>
      <c r="R116" s="57"/>
    </row>
    <row r="117" spans="1:18" ht="16" x14ac:dyDescent="0.35">
      <c r="A117" s="55" t="s">
        <v>235</v>
      </c>
      <c r="B117" s="56">
        <f>IF(_xlfn.XLOOKUP($A117,Indata!$A:$A,Indata!B:B)&lt;&gt;0,(_xlfn.XLOOKUP($A117,Indata!$A:$A,Indata!B:B)*Modellvärden!B$7)+Modellvärden!B$6,"")</f>
        <v>36.803285590000002</v>
      </c>
      <c r="C117" s="56">
        <f>IF(_xlfn.XLOOKUP($A117,Indata!$A:$A,Indata!C:C)&lt;&gt;0,(_xlfn.XLOOKUP($A117,Indata!$A:$A,Indata!C:C)*Modellvärden!C$7)+Modellvärden!C$6,"")</f>
        <v>32.072188300000001</v>
      </c>
      <c r="D117" s="56">
        <f>IF(_xlfn.XLOOKUP($A117,Indata!$A:$A,Indata!D:D)&lt;&gt;0,(_xlfn.XLOOKUP($A117,Indata!$A:$A,Indata!D:D)*Modellvärden!D$7)+Modellvärden!D$6,"")</f>
        <v>33.828951480000001</v>
      </c>
      <c r="E117" s="56">
        <f>IF(_xlfn.XLOOKUP($A117,Indata!$A:$A,Indata!E:E)&lt;&gt;0,(_xlfn.XLOOKUP($A117,Indata!$A:$A,Indata!E:E)*Modellvärden!E$7)+Modellvärden!E$6,"")</f>
        <v>33.794439500000003</v>
      </c>
      <c r="F117" s="56">
        <f>IF(_xlfn.XLOOKUP($A117,Indata!$A:$A,Indata!F:F)&lt;&gt;0,(_xlfn.XLOOKUP($A117,Indata!$A:$A,Indata!F:F)*Modellvärden!F$7)+Modellvärden!F$6,"")</f>
        <v>35.362233418220946</v>
      </c>
      <c r="G117" s="56">
        <f>IF(_xlfn.XLOOKUP($A117,Indata!$A:$A,Indata!G:G)&lt;&gt;0,(_xlfn.XLOOKUP($A117,Indata!$A:$A,Indata!G:G)*Modellvärden!G$7)+Modellvärden!G$6,"")</f>
        <v>36.002715999999999</v>
      </c>
      <c r="H117" s="56" t="str">
        <f>IF(_xlfn.XLOOKUP($A117,Indata!$A:$A,Indata!H:H)&lt;&gt;0,(_xlfn.XLOOKUP($A117,Indata!$A:$A,Indata!H:H)*Modellvärden!H$7)+Modellvärden!H$6,"")</f>
        <v/>
      </c>
      <c r="I117" s="56" t="str">
        <f>IF(_xlfn.XLOOKUP($A117,Indata!$A:$A,Indata!I:I)&lt;&gt;0,(_xlfn.XLOOKUP($A117,Indata!$A:$A,Indata!I:I)*Modellvärden!I$7)+Modellvärden!I$6,"")</f>
        <v/>
      </c>
      <c r="J117" s="56" t="str">
        <f>IF(_xlfn.XLOOKUP($A117,Indata!$A:$A,Indata!J:J)&lt;&gt;0,(_xlfn.XLOOKUP($A117,Indata!$A:$A,Indata!J:J)*Modellvärden!J$7)+Modellvärden!J$6,"")</f>
        <v/>
      </c>
      <c r="K117" s="56" t="str">
        <f>IF(_xlfn.XLOOKUP($A117,Indata!$A:$A,Indata!K:K)&lt;&gt;0,(_xlfn.XLOOKUP($A117,Indata!$A:$A,Indata!K:K)*Modellvärden!K$7)+Modellvärden!K$6,"")</f>
        <v/>
      </c>
      <c r="L117" s="56" t="str">
        <f>IF(_xlfn.XLOOKUP($A117,Indata!$A:$A,Indata!L:L)&lt;&gt;0,(_xlfn.XLOOKUP($A117,Indata!$A:$A,Indata!L:L)*Modellvärden!L$7)+Modellvärden!L$6,"")</f>
        <v/>
      </c>
      <c r="M117" t="str">
        <f>_xlfn.XLOOKUP(A117,Indata!A:A,Indata!M:M)</f>
        <v>Lågpendlingskommun nära större stad</v>
      </c>
      <c r="N117" s="57">
        <f>IF(K117="",(B117*Modellvärden!B$11)+(C117*Modellvärden!C$11)+(D117*Modellvärden!D$11)+(E117*Modellvärden!E$11)+(F117*Modellvärden!F$11)+(G117*Modellvärden!G$11), (B117*Modellvärden!B$4)+(C117*Modellvärden!C$4)+(D117*Modellvärden!D$4)+(E117*Modellvärden!E$4)+(F117*Modellvärden!F$4)+(G117*Modellvärden!G$4)+(H117*Modellvärden!H$4)+(I117*Modellvärden!I$4)+(J117*Modellvärden!J$4)+(K117*Modellvärden!K$4)+(L117*Modellvärden!L$4))</f>
        <v>34.343359050665299</v>
      </c>
      <c r="O117" s="57">
        <f>IF(K117="",(B117*Modellvärden!B$12)+(C117*Modellvärden!C$12)+(D117*Modellvärden!D$12)+(E117*Modellvärden!E$12)+(F117*Modellvärden!F$12)+(G117*Modellvärden!G$12),(B117*Modellvärden!B$5)+(C117*Modellvärden!C$5)+(D117*Modellvärden!D$5)+(E117*Modellvärden!E$5)+(F117*Modellvärden!F$5)+(G117*Modellvärden!G$5)+(H117*Modellvärden!H$5)+(I117*Modellvärden!I$5)+(J117*Modellvärden!J$5)
+(K117*Modellvärden!K$5)+(L117*Modellvärden!L$5))</f>
        <v>33.96467406335514</v>
      </c>
      <c r="P117" s="57">
        <f>(_xlfn.XLOOKUP(M117,Regressionsresultat!$B$53:$B$61,Modellvärden!$B$21:$B$29)*Modellvärden!$B$18)</f>
        <v>45.926090000000002</v>
      </c>
      <c r="Q117" s="57">
        <f t="shared" si="1"/>
        <v>38.078041038006816</v>
      </c>
      <c r="R117" s="57"/>
    </row>
    <row r="118" spans="1:18" ht="16" x14ac:dyDescent="0.35">
      <c r="A118" s="55" t="s">
        <v>233</v>
      </c>
      <c r="B118" s="56">
        <f>IF(_xlfn.XLOOKUP($A118,Indata!$A:$A,Indata!B:B)&lt;&gt;0,(_xlfn.XLOOKUP($A118,Indata!$A:$A,Indata!B:B)*Modellvärden!B$7)+Modellvärden!B$6,"")</f>
        <v>37.057849249</v>
      </c>
      <c r="C118" s="56">
        <f>IF(_xlfn.XLOOKUP($A118,Indata!$A:$A,Indata!C:C)&lt;&gt;0,(_xlfn.XLOOKUP($A118,Indata!$A:$A,Indata!C:C)*Modellvärden!C$7)+Modellvärden!C$6,"")</f>
        <v>32.364123399999997</v>
      </c>
      <c r="D118" s="56">
        <f>IF(_xlfn.XLOOKUP($A118,Indata!$A:$A,Indata!D:D)&lt;&gt;0,(_xlfn.XLOOKUP($A118,Indata!$A:$A,Indata!D:D)*Modellvärden!D$7)+Modellvärden!D$6,"")</f>
        <v>33.914098080000002</v>
      </c>
      <c r="E118" s="56">
        <f>IF(_xlfn.XLOOKUP($A118,Indata!$A:$A,Indata!E:E)&lt;&gt;0,(_xlfn.XLOOKUP($A118,Indata!$A:$A,Indata!E:E)*Modellvärden!E$7)+Modellvärden!E$6,"")</f>
        <v>33.821586099999998</v>
      </c>
      <c r="F118" s="56">
        <f>IF(_xlfn.XLOOKUP($A118,Indata!$A:$A,Indata!F:F)&lt;&gt;0,(_xlfn.XLOOKUP($A118,Indata!$A:$A,Indata!F:F)*Modellvärden!F$7)+Modellvärden!F$6,"")</f>
        <v>33.180956349931478</v>
      </c>
      <c r="G118" s="56">
        <f>IF(_xlfn.XLOOKUP($A118,Indata!$A:$A,Indata!G:G)&lt;&gt;0,(_xlfn.XLOOKUP($A118,Indata!$A:$A,Indata!G:G)*Modellvärden!G$7)+Modellvärden!G$6,"")</f>
        <v>29.841615599999997</v>
      </c>
      <c r="H118" s="56">
        <f>IF(_xlfn.XLOOKUP($A118,Indata!$A:$A,Indata!H:H)&lt;&gt;0,(_xlfn.XLOOKUP($A118,Indata!$A:$A,Indata!H:H)*Modellvärden!H$7)+Modellvärden!H$6,"")</f>
        <v>31.581824559999994</v>
      </c>
      <c r="I118" s="56">
        <f>IF(_xlfn.XLOOKUP($A118,Indata!$A:$A,Indata!I:I)&lt;&gt;0,(_xlfn.XLOOKUP($A118,Indata!$A:$A,Indata!I:I)*Modellvärden!I$7)+Modellvärden!I$6,"")</f>
        <v>26.559046279999997</v>
      </c>
      <c r="J118" s="56">
        <f>IF(_xlfn.XLOOKUP($A118,Indata!$A:$A,Indata!J:J)&lt;&gt;0,(_xlfn.XLOOKUP($A118,Indata!$A:$A,Indata!J:J)*Modellvärden!J$7)+Modellvärden!J$6,"")</f>
        <v>26.151526239999999</v>
      </c>
      <c r="K118" s="56">
        <f>IF(_xlfn.XLOOKUP($A118,Indata!$A:$A,Indata!K:K)&lt;&gt;0,(_xlfn.XLOOKUP($A118,Indata!$A:$A,Indata!K:K)*Modellvärden!K$7)+Modellvärden!K$6,"")</f>
        <v>34.958954089999999</v>
      </c>
      <c r="L118" s="56">
        <f>IF(_xlfn.XLOOKUP($A118,Indata!$A:$A,Indata!L:L)&lt;&gt;0,(_xlfn.XLOOKUP($A118,Indata!$A:$A,Indata!L:L)*Modellvärden!L$7)+Modellvärden!L$6,"")</f>
        <v>27.250139599999983</v>
      </c>
      <c r="M118" t="str">
        <f>_xlfn.XLOOKUP(A118,Indata!A:A,Indata!M:M)</f>
        <v>Pendlingskommun nära större stad</v>
      </c>
      <c r="N118" s="57">
        <f>IF(K118="",(B118*Modellvärden!B$11)+(C118*Modellvärden!C$11)+(D118*Modellvärden!D$11)+(E118*Modellvärden!E$11)+(F118*Modellvärden!F$11)+(G118*Modellvärden!G$11), (B118*Modellvärden!B$4)+(C118*Modellvärden!C$4)+(D118*Modellvärden!D$4)+(E118*Modellvärden!E$4)+(F118*Modellvärden!F$4)+(G118*Modellvärden!G$4)+(H118*Modellvärden!H$4)+(I118*Modellvärden!I$4)+(J118*Modellvärden!J$4)+(K118*Modellvärden!K$4)+(L118*Modellvärden!L$4))</f>
        <v>31.048868537710593</v>
      </c>
      <c r="O118" s="57">
        <f>IF(K118="",(B118*Modellvärden!B$12)+(C118*Modellvärden!C$12)+(D118*Modellvärden!D$12)+(E118*Modellvärden!E$12)+(F118*Modellvärden!F$12)+(G118*Modellvärden!G$12),(B118*Modellvärden!B$5)+(C118*Modellvärden!C$5)+(D118*Modellvärden!D$5)+(E118*Modellvärden!E$5)+(F118*Modellvärden!F$5)+(G118*Modellvärden!G$5)+(H118*Modellvärden!H$5)+(I118*Modellvärden!I$5)+(J118*Modellvärden!J$5)
+(K118*Modellvärden!K$5)+(L118*Modellvärden!L$5))</f>
        <v>30.849665369593588</v>
      </c>
      <c r="P118" s="57">
        <f>(_xlfn.XLOOKUP(M118,Regressionsresultat!$B$53:$B$61,Modellvärden!$B$21:$B$29)*Modellvärden!$B$18)</f>
        <v>32.423676999999998</v>
      </c>
      <c r="Q118" s="57">
        <f t="shared" si="1"/>
        <v>31.440736969101394</v>
      </c>
      <c r="R118" s="57"/>
    </row>
    <row r="119" spans="1:18" ht="16" x14ac:dyDescent="0.35">
      <c r="A119" s="55" t="s">
        <v>261</v>
      </c>
      <c r="B119" s="56">
        <f>IF(_xlfn.XLOOKUP($A119,Indata!$A:$A,Indata!B:B)&lt;&gt;0,(_xlfn.XLOOKUP($A119,Indata!$A:$A,Indata!B:B)*Modellvärden!B$7)+Modellvärden!B$6,"")</f>
        <v>35.666891116000002</v>
      </c>
      <c r="C119" s="56">
        <f>IF(_xlfn.XLOOKUP($A119,Indata!$A:$A,Indata!C:C)&lt;&gt;0,(_xlfn.XLOOKUP($A119,Indata!$A:$A,Indata!C:C)*Modellvärden!C$7)+Modellvärden!C$6,"")</f>
        <v>33.062457700000003</v>
      </c>
      <c r="D119" s="56">
        <f>IF(_xlfn.XLOOKUP($A119,Indata!$A:$A,Indata!D:D)&lt;&gt;0,(_xlfn.XLOOKUP($A119,Indata!$A:$A,Indata!D:D)*Modellvärden!D$7)+Modellvärden!D$6,"")</f>
        <v>33.864802680000004</v>
      </c>
      <c r="E119" s="56">
        <f>IF(_xlfn.XLOOKUP($A119,Indata!$A:$A,Indata!E:E)&lt;&gt;0,(_xlfn.XLOOKUP($A119,Indata!$A:$A,Indata!E:E)*Modellvärden!E$7)+Modellvärden!E$6,"")</f>
        <v>34.038758899999998</v>
      </c>
      <c r="F119" s="56">
        <f>IF(_xlfn.XLOOKUP($A119,Indata!$A:$A,Indata!F:F)&lt;&gt;0,(_xlfn.XLOOKUP($A119,Indata!$A:$A,Indata!F:F)*Modellvärden!F$7)+Modellvärden!F$6,"")</f>
        <v>35.583987138956118</v>
      </c>
      <c r="G119" s="56">
        <f>IF(_xlfn.XLOOKUP($A119,Indata!$A:$A,Indata!G:G)&lt;&gt;0,(_xlfn.XLOOKUP($A119,Indata!$A:$A,Indata!G:G)*Modellvärden!G$7)+Modellvärden!G$6,"")</f>
        <v>38.846300799999995</v>
      </c>
      <c r="H119" s="56">
        <f>IF(_xlfn.XLOOKUP($A119,Indata!$A:$A,Indata!H:H)&lt;&gt;0,(_xlfn.XLOOKUP($A119,Indata!$A:$A,Indata!H:H)*Modellvärden!H$7)+Modellvärden!H$6,"")</f>
        <v>24.721311199999995</v>
      </c>
      <c r="I119" s="56">
        <f>IF(_xlfn.XLOOKUP($A119,Indata!$A:$A,Indata!I:I)&lt;&gt;0,(_xlfn.XLOOKUP($A119,Indata!$A:$A,Indata!I:I)*Modellvärden!I$7)+Modellvärden!I$6,"")</f>
        <v>26.896563159999999</v>
      </c>
      <c r="J119" s="56">
        <f>IF(_xlfn.XLOOKUP($A119,Indata!$A:$A,Indata!J:J)&lt;&gt;0,(_xlfn.XLOOKUP($A119,Indata!$A:$A,Indata!J:J)*Modellvärden!J$7)+Modellvärden!J$6,"")</f>
        <v>31.7561024</v>
      </c>
      <c r="K119" s="56">
        <f>IF(_xlfn.XLOOKUP($A119,Indata!$A:$A,Indata!K:K)&lt;&gt;0,(_xlfn.XLOOKUP($A119,Indata!$A:$A,Indata!K:K)*Modellvärden!K$7)+Modellvärden!K$6,"")</f>
        <v>31.926160130000003</v>
      </c>
      <c r="L119" s="56">
        <f>IF(_xlfn.XLOOKUP($A119,Indata!$A:$A,Indata!L:L)&lt;&gt;0,(_xlfn.XLOOKUP($A119,Indata!$A:$A,Indata!L:L)*Modellvärden!L$7)+Modellvärden!L$6,"")</f>
        <v>30.018018799999993</v>
      </c>
      <c r="M119" t="str">
        <f>_xlfn.XLOOKUP(A119,Indata!A:A,Indata!M:M)</f>
        <v>Landsbygdskommun med besöksnäring</v>
      </c>
      <c r="N119" s="57">
        <f>IF(K119="",(B119*Modellvärden!B$11)+(C119*Modellvärden!C$11)+(D119*Modellvärden!D$11)+(E119*Modellvärden!E$11)+(F119*Modellvärden!F$11)+(G119*Modellvärden!G$11), (B119*Modellvärden!B$4)+(C119*Modellvärden!C$4)+(D119*Modellvärden!D$4)+(E119*Modellvärden!E$4)+(F119*Modellvärden!F$4)+(G119*Modellvärden!G$4)+(H119*Modellvärden!H$4)+(I119*Modellvärden!I$4)+(J119*Modellvärden!J$4)+(K119*Modellvärden!K$4)+(L119*Modellvärden!L$4))</f>
        <v>32.104405582712083</v>
      </c>
      <c r="O119" s="57">
        <f>IF(K119="",(B119*Modellvärden!B$12)+(C119*Modellvärden!C$12)+(D119*Modellvärden!D$12)+(E119*Modellvärden!E$12)+(F119*Modellvärden!F$12)+(G119*Modellvärden!G$12),(B119*Modellvärden!B$5)+(C119*Modellvärden!C$5)+(D119*Modellvärden!D$5)+(E119*Modellvärden!E$5)+(F119*Modellvärden!F$5)+(G119*Modellvärden!G$5)+(H119*Modellvärden!H$5)+(I119*Modellvärden!I$5)+(J119*Modellvärden!J$5)
+(K119*Modellvärden!K$5)+(L119*Modellvärden!L$5))</f>
        <v>32.055749561561882</v>
      </c>
      <c r="P119" s="57">
        <f>(_xlfn.XLOOKUP(M119,Regressionsresultat!$B$53:$B$61,Modellvärden!$B$21:$B$29)*Modellvärden!$B$18)</f>
        <v>33.92051</v>
      </c>
      <c r="Q119" s="57">
        <f t="shared" si="1"/>
        <v>32.693555048091326</v>
      </c>
      <c r="R119" s="57"/>
    </row>
    <row r="120" spans="1:18" ht="16" x14ac:dyDescent="0.35">
      <c r="A120" s="55" t="s">
        <v>179</v>
      </c>
      <c r="B120" s="56">
        <f>IF(_xlfn.XLOOKUP($A120,Indata!$A:$A,Indata!B:B)&lt;&gt;0,(_xlfn.XLOOKUP($A120,Indata!$A:$A,Indata!B:B)*Modellvärden!B$7)+Modellvärden!B$6,"")</f>
        <v>37.433028511000003</v>
      </c>
      <c r="C120" s="56">
        <f>IF(_xlfn.XLOOKUP($A120,Indata!$A:$A,Indata!C:C)&lt;&gt;0,(_xlfn.XLOOKUP($A120,Indata!$A:$A,Indata!C:C)*Modellvärden!C$7)+Modellvärden!C$6,"")</f>
        <v>35.660013399999997</v>
      </c>
      <c r="D120" s="56">
        <f>IF(_xlfn.XLOOKUP($A120,Indata!$A:$A,Indata!D:D)&lt;&gt;0,(_xlfn.XLOOKUP($A120,Indata!$A:$A,Indata!D:D)*Modellvärden!D$7)+Modellvärden!D$6,"")</f>
        <v>35.262999480000005</v>
      </c>
      <c r="E120" s="56">
        <f>IF(_xlfn.XLOOKUP($A120,Indata!$A:$A,Indata!E:E)&lt;&gt;0,(_xlfn.XLOOKUP($A120,Indata!$A:$A,Indata!E:E)*Modellvärden!E$7)+Modellvärden!E$6,"")</f>
        <v>34.691301699999997</v>
      </c>
      <c r="F120" s="56">
        <f>IF(_xlfn.XLOOKUP($A120,Indata!$A:$A,Indata!F:F)&lt;&gt;0,(_xlfn.XLOOKUP($A120,Indata!$A:$A,Indata!F:F)*Modellvärden!F$7)+Modellvärden!F$6,"")</f>
        <v>32.907813429805216</v>
      </c>
      <c r="G120" s="56">
        <f>IF(_xlfn.XLOOKUP($A120,Indata!$A:$A,Indata!G:G)&lt;&gt;0,(_xlfn.XLOOKUP($A120,Indata!$A:$A,Indata!G:G)*Modellvärden!G$7)+Modellvärden!G$6,"")</f>
        <v>34.174697199999997</v>
      </c>
      <c r="H120" s="56">
        <f>IF(_xlfn.XLOOKUP($A120,Indata!$A:$A,Indata!H:H)&lt;&gt;0,(_xlfn.XLOOKUP($A120,Indata!$A:$A,Indata!H:H)*Modellvärden!H$7)+Modellvärden!H$6,"")</f>
        <v>31.489114919999999</v>
      </c>
      <c r="I120" s="56">
        <f>IF(_xlfn.XLOOKUP($A120,Indata!$A:$A,Indata!I:I)&lt;&gt;0,(_xlfn.XLOOKUP($A120,Indata!$A:$A,Indata!I:I)*Modellvärden!I$7)+Modellvärden!I$6,"")</f>
        <v>26.812183939999997</v>
      </c>
      <c r="J120" s="56">
        <f>IF(_xlfn.XLOOKUP($A120,Indata!$A:$A,Indata!J:J)&lt;&gt;0,(_xlfn.XLOOKUP($A120,Indata!$A:$A,Indata!J:J)*Modellvärden!J$7)+Modellvärden!J$6,"")</f>
        <v>31.808975760000003</v>
      </c>
      <c r="K120" s="56">
        <f>IF(_xlfn.XLOOKUP($A120,Indata!$A:$A,Indata!K:K)&lt;&gt;0,(_xlfn.XLOOKUP($A120,Indata!$A:$A,Indata!K:K)*Modellvärden!K$7)+Modellvärden!K$6,"")</f>
        <v>33.875813390000005</v>
      </c>
      <c r="L120" s="56">
        <f>IF(_xlfn.XLOOKUP($A120,Indata!$A:$A,Indata!L:L)&lt;&gt;0,(_xlfn.XLOOKUP($A120,Indata!$A:$A,Indata!L:L)*Modellvärden!L$7)+Modellvärden!L$6,"")</f>
        <v>32.093928200000022</v>
      </c>
      <c r="M120" t="str">
        <f>_xlfn.XLOOKUP(A120,Indata!A:A,Indata!M:M)</f>
        <v>Pendlingskommun nära storstad</v>
      </c>
      <c r="N120" s="57">
        <f>IF(K120="",(B120*Modellvärden!B$11)+(C120*Modellvärden!C$11)+(D120*Modellvärden!D$11)+(E120*Modellvärden!E$11)+(F120*Modellvärden!F$11)+(G120*Modellvärden!G$11), (B120*Modellvärden!B$4)+(C120*Modellvärden!C$4)+(D120*Modellvärden!D$4)+(E120*Modellvärden!E$4)+(F120*Modellvärden!F$4)+(G120*Modellvärden!G$4)+(H120*Modellvärden!H$4)+(I120*Modellvärden!I$4)+(J120*Modellvärden!J$4)+(K120*Modellvärden!K$4)+(L120*Modellvärden!L$4))</f>
        <v>33.135356237157133</v>
      </c>
      <c r="O120" s="57">
        <f>IF(K120="",(B120*Modellvärden!B$12)+(C120*Modellvärden!C$12)+(D120*Modellvärden!D$12)+(E120*Modellvärden!E$12)+(F120*Modellvärden!F$12)+(G120*Modellvärden!G$12),(B120*Modellvärden!B$5)+(C120*Modellvärden!C$5)+(D120*Modellvärden!D$5)+(E120*Modellvärden!E$5)+(F120*Modellvärden!F$5)+(G120*Modellvärden!G$5)+(H120*Modellvärden!H$5)+(I120*Modellvärden!I$5)+(J120*Modellvärden!J$5)
+(K120*Modellvärden!K$5)+(L120*Modellvärden!L$5))</f>
        <v>33.146286085214903</v>
      </c>
      <c r="P120" s="57">
        <f>(_xlfn.XLOOKUP(M120,Regressionsresultat!$B$53:$B$61,Modellvärden!$B$21:$B$29)*Modellvärden!$B$18)</f>
        <v>36.636769999999999</v>
      </c>
      <c r="Q120" s="57">
        <f t="shared" si="1"/>
        <v>34.306137440790678</v>
      </c>
      <c r="R120" s="57"/>
    </row>
    <row r="121" spans="1:18" ht="16" x14ac:dyDescent="0.35">
      <c r="A121" s="55" t="s">
        <v>96</v>
      </c>
      <c r="B121" s="56">
        <f>IF(_xlfn.XLOOKUP($A121,Indata!$A:$A,Indata!B:B)&lt;&gt;0,(_xlfn.XLOOKUP($A121,Indata!$A:$A,Indata!B:B)*Modellvärden!B$7)+Modellvärden!B$6,"")</f>
        <v>37.150534555</v>
      </c>
      <c r="C121" s="56">
        <f>IF(_xlfn.XLOOKUP($A121,Indata!$A:$A,Indata!C:C)&lt;&gt;0,(_xlfn.XLOOKUP($A121,Indata!$A:$A,Indata!C:C)*Modellvärden!C$7)+Modellvärden!C$6,"")</f>
        <v>32.339333799999999</v>
      </c>
      <c r="D121" s="56">
        <f>IF(_xlfn.XLOOKUP($A121,Indata!$A:$A,Indata!D:D)&lt;&gt;0,(_xlfn.XLOOKUP($A121,Indata!$A:$A,Indata!D:D)*Modellvärden!D$7)+Modellvärden!D$6,"")</f>
        <v>33.928438560000004</v>
      </c>
      <c r="E121" s="56">
        <f>IF(_xlfn.XLOOKUP($A121,Indata!$A:$A,Indata!E:E)&lt;&gt;0,(_xlfn.XLOOKUP($A121,Indata!$A:$A,Indata!E:E)*Modellvärden!E$7)+Modellvärden!E$6,"")</f>
        <v>33.807244500000003</v>
      </c>
      <c r="F121" s="56">
        <f>IF(_xlfn.XLOOKUP($A121,Indata!$A:$A,Indata!F:F)&lt;&gt;0,(_xlfn.XLOOKUP($A121,Indata!$A:$A,Indata!F:F)*Modellvärden!F$7)+Modellvärden!F$6,"")</f>
        <v>33.984734579846787</v>
      </c>
      <c r="G121" s="56">
        <f>IF(_xlfn.XLOOKUP($A121,Indata!$A:$A,Indata!G:G)&lt;&gt;0,(_xlfn.XLOOKUP($A121,Indata!$A:$A,Indata!G:G)*Modellvärden!G$7)+Modellvärden!G$6,"")</f>
        <v>28.961458399999998</v>
      </c>
      <c r="H121" s="56">
        <f>IF(_xlfn.XLOOKUP($A121,Indata!$A:$A,Indata!H:H)&lt;&gt;0,(_xlfn.XLOOKUP($A121,Indata!$A:$A,Indata!H:H)*Modellvärden!H$7)+Modellvärden!H$6,"")</f>
        <v>32.833404700000003</v>
      </c>
      <c r="I121" s="56">
        <f>IF(_xlfn.XLOOKUP($A121,Indata!$A:$A,Indata!I:I)&lt;&gt;0,(_xlfn.XLOOKUP($A121,Indata!$A:$A,Indata!I:I)*Modellvärden!I$7)+Modellvärden!I$6,"")</f>
        <v>40.734755240000005</v>
      </c>
      <c r="J121" s="56">
        <f>IF(_xlfn.XLOOKUP($A121,Indata!$A:$A,Indata!J:J)&lt;&gt;0,(_xlfn.XLOOKUP($A121,Indata!$A:$A,Indata!J:J)*Modellvärden!J$7)+Modellvärden!J$6,"")</f>
        <v>35.40436424</v>
      </c>
      <c r="K121" s="56">
        <f>IF(_xlfn.XLOOKUP($A121,Indata!$A:$A,Indata!K:K)&lt;&gt;0,(_xlfn.XLOOKUP($A121,Indata!$A:$A,Indata!K:K)*Modellvärden!K$7)+Modellvärden!K$6,"")</f>
        <v>33.442557110000003</v>
      </c>
      <c r="L121" s="56">
        <f>IF(_xlfn.XLOOKUP($A121,Indata!$A:$A,Indata!L:L)&lt;&gt;0,(_xlfn.XLOOKUP($A121,Indata!$A:$A,Indata!L:L)*Modellvärden!L$7)+Modellvärden!L$6,"")</f>
        <v>42.473475200000024</v>
      </c>
      <c r="M121" t="str">
        <f>_xlfn.XLOOKUP(A121,Indata!A:A,Indata!M:M)</f>
        <v>Pendlingskommun nära större stad</v>
      </c>
      <c r="N121" s="57">
        <f>IF(K121="",(B121*Modellvärden!B$11)+(C121*Modellvärden!C$11)+(D121*Modellvärden!D$11)+(E121*Modellvärden!E$11)+(F121*Modellvärden!F$11)+(G121*Modellvärden!G$11), (B121*Modellvärden!B$4)+(C121*Modellvärden!C$4)+(D121*Modellvärden!D$4)+(E121*Modellvärden!E$4)+(F121*Modellvärden!F$4)+(G121*Modellvärden!G$4)+(H121*Modellvärden!H$4)+(I121*Modellvärden!I$4)+(J121*Modellvärden!J$4)+(K121*Modellvärden!K$4)+(L121*Modellvärden!L$4))</f>
        <v>35.346823706803299</v>
      </c>
      <c r="O121" s="57">
        <f>IF(K121="",(B121*Modellvärden!B$12)+(C121*Modellvärden!C$12)+(D121*Modellvärden!D$12)+(E121*Modellvärden!E$12)+(F121*Modellvärden!F$12)+(G121*Modellvärden!G$12),(B121*Modellvärden!B$5)+(C121*Modellvärden!C$5)+(D121*Modellvärden!D$5)+(E121*Modellvärden!E$5)+(F121*Modellvärden!F$5)+(G121*Modellvärden!G$5)+(H121*Modellvärden!H$5)+(I121*Modellvärden!I$5)+(J121*Modellvärden!J$5)
+(K121*Modellvärden!K$5)+(L121*Modellvärden!L$5))</f>
        <v>35.50757312339671</v>
      </c>
      <c r="P121" s="57">
        <f>(_xlfn.XLOOKUP(M121,Regressionsresultat!$B$53:$B$61,Modellvärden!$B$21:$B$29)*Modellvärden!$B$18)</f>
        <v>32.423676999999998</v>
      </c>
      <c r="Q121" s="57">
        <f t="shared" si="1"/>
        <v>34.426024610066669</v>
      </c>
      <c r="R121" s="57"/>
    </row>
    <row r="122" spans="1:18" ht="16" x14ac:dyDescent="0.35">
      <c r="A122" s="55" t="s">
        <v>38</v>
      </c>
      <c r="B122" s="56">
        <f>IF(_xlfn.XLOOKUP($A122,Indata!$A:$A,Indata!B:B)&lt;&gt;0,(_xlfn.XLOOKUP($A122,Indata!$A:$A,Indata!B:B)*Modellvärden!B$7)+Modellvärden!B$6,"")</f>
        <v>37.850827609</v>
      </c>
      <c r="C122" s="56">
        <f>IF(_xlfn.XLOOKUP($A122,Indata!$A:$A,Indata!C:C)&lt;&gt;0,(_xlfn.XLOOKUP($A122,Indata!$A:$A,Indata!C:C)*Modellvärden!C$7)+Modellvärden!C$6,"")</f>
        <v>36.0936436</v>
      </c>
      <c r="D122" s="56">
        <f>IF(_xlfn.XLOOKUP($A122,Indata!$A:$A,Indata!D:D)&lt;&gt;0,(_xlfn.XLOOKUP($A122,Indata!$A:$A,Indata!D:D)*Modellvärden!D$7)+Modellvärden!D$6,"")</f>
        <v>47.860214880000001</v>
      </c>
      <c r="E122" s="56">
        <f>IF(_xlfn.XLOOKUP($A122,Indata!$A:$A,Indata!E:E)&lt;&gt;0,(_xlfn.XLOOKUP($A122,Indata!$A:$A,Indata!E:E)*Modellvärden!E$7)+Modellvärden!E$6,"")</f>
        <v>35.0342196</v>
      </c>
      <c r="F122" s="56">
        <f>IF(_xlfn.XLOOKUP($A122,Indata!$A:$A,Indata!F:F)&lt;&gt;0,(_xlfn.XLOOKUP($A122,Indata!$A:$A,Indata!F:F)*Modellvärden!F$7)+Modellvärden!F$6,"")</f>
        <v>32.741437572679217</v>
      </c>
      <c r="G122" s="56">
        <f>IF(_xlfn.XLOOKUP($A122,Indata!$A:$A,Indata!G:G)&lt;&gt;0,(_xlfn.XLOOKUP($A122,Indata!$A:$A,Indata!G:G)*Modellvärden!G$7)+Modellvärden!G$6,"")</f>
        <v>44.871992399999996</v>
      </c>
      <c r="H122" s="56">
        <f>IF(_xlfn.XLOOKUP($A122,Indata!$A:$A,Indata!H:H)&lt;&gt;0,(_xlfn.XLOOKUP($A122,Indata!$A:$A,Indata!H:H)*Modellvärden!H$7)+Modellvärden!H$6,"")</f>
        <v>26.065600979999999</v>
      </c>
      <c r="I122" s="56">
        <f>IF(_xlfn.XLOOKUP($A122,Indata!$A:$A,Indata!I:I)&lt;&gt;0,(_xlfn.XLOOKUP($A122,Indata!$A:$A,Indata!I:I)*Modellvärden!I$7)+Modellvärden!I$6,"")</f>
        <v>42.506718859999999</v>
      </c>
      <c r="J122" s="56">
        <f>IF(_xlfn.XLOOKUP($A122,Indata!$A:$A,Indata!J:J)&lt;&gt;0,(_xlfn.XLOOKUP($A122,Indata!$A:$A,Indata!J:J)*Modellvärden!J$7)+Modellvärden!J$6,"")</f>
        <v>35.933097840000002</v>
      </c>
      <c r="K122" s="56">
        <f>IF(_xlfn.XLOOKUP($A122,Indata!$A:$A,Indata!K:K)&lt;&gt;0,(_xlfn.XLOOKUP($A122,Indata!$A:$A,Indata!K:K)*Modellvärden!K$7)+Modellvärden!K$6,"")</f>
        <v>28.640633340000001</v>
      </c>
      <c r="L122" s="56">
        <f>IF(_xlfn.XLOOKUP($A122,Indata!$A:$A,Indata!L:L)&lt;&gt;0,(_xlfn.XLOOKUP($A122,Indata!$A:$A,Indata!L:L)*Modellvärden!L$7)+Modellvärden!L$6,"")</f>
        <v>29.095392400000009</v>
      </c>
      <c r="M122" t="str">
        <f>_xlfn.XLOOKUP(A122,Indata!A:A,Indata!M:M)</f>
        <v>Pendlingskommun nära storstad</v>
      </c>
      <c r="N122" s="57">
        <f>IF(K122="",(B122*Modellvärden!B$11)+(C122*Modellvärden!C$11)+(D122*Modellvärden!D$11)+(E122*Modellvärden!E$11)+(F122*Modellvärden!F$11)+(G122*Modellvärden!G$11), (B122*Modellvärden!B$4)+(C122*Modellvärden!C$4)+(D122*Modellvärden!D$4)+(E122*Modellvärden!E$4)+(F122*Modellvärden!F$4)+(G122*Modellvärden!G$4)+(H122*Modellvärden!H$4)+(I122*Modellvärden!I$4)+(J122*Modellvärden!J$4)+(K122*Modellvärden!K$4)+(L122*Modellvärden!L$4))</f>
        <v>36.663942023848385</v>
      </c>
      <c r="O122" s="57">
        <f>IF(K122="",(B122*Modellvärden!B$12)+(C122*Modellvärden!C$12)+(D122*Modellvärden!D$12)+(E122*Modellvärden!E$12)+(F122*Modellvärden!F$12)+(G122*Modellvärden!G$12),(B122*Modellvärden!B$5)+(C122*Modellvärden!C$5)+(D122*Modellvärden!D$5)+(E122*Modellvärden!E$5)+(F122*Modellvärden!F$5)+(G122*Modellvärden!G$5)+(H122*Modellvärden!H$5)+(I122*Modellvärden!I$5)+(J122*Modellvärden!J$5)
+(K122*Modellvärden!K$5)+(L122*Modellvärden!L$5))</f>
        <v>37.076815745523845</v>
      </c>
      <c r="P122" s="57">
        <f>(_xlfn.XLOOKUP(M122,Regressionsresultat!$B$53:$B$61,Modellvärden!$B$21:$B$29)*Modellvärden!$B$18)</f>
        <v>36.636769999999999</v>
      </c>
      <c r="Q122" s="57">
        <f t="shared" si="1"/>
        <v>36.792509256457414</v>
      </c>
      <c r="R122" s="57"/>
    </row>
    <row r="123" spans="1:18" ht="16" x14ac:dyDescent="0.35">
      <c r="A123" s="55" t="s">
        <v>210</v>
      </c>
      <c r="B123" s="56">
        <f>IF(_xlfn.XLOOKUP($A123,Indata!$A:$A,Indata!B:B)&lt;&gt;0,(_xlfn.XLOOKUP($A123,Indata!$A:$A,Indata!B:B)*Modellvärden!B$7)+Modellvärden!B$6,"")</f>
        <v>36.628569937000002</v>
      </c>
      <c r="C123" s="56">
        <f>IF(_xlfn.XLOOKUP($A123,Indata!$A:$A,Indata!C:C)&lt;&gt;0,(_xlfn.XLOOKUP($A123,Indata!$A:$A,Indata!C:C)*Modellvärden!C$7)+Modellvärden!C$6,"")</f>
        <v>35.362632099999999</v>
      </c>
      <c r="D123" s="56">
        <f>IF(_xlfn.XLOOKUP($A123,Indata!$A:$A,Indata!D:D)&lt;&gt;0,(_xlfn.XLOOKUP($A123,Indata!$A:$A,Indata!D:D)*Modellvärden!D$7)+Modellvärden!D$6,"")</f>
        <v>34.268128680000004</v>
      </c>
      <c r="E123" s="56">
        <f>IF(_xlfn.XLOOKUP($A123,Indata!$A:$A,Indata!E:E)&lt;&gt;0,(_xlfn.XLOOKUP($A123,Indata!$A:$A,Indata!E:E)*Modellvärden!E$7)+Modellvärden!E$6,"")</f>
        <v>34.877998599999998</v>
      </c>
      <c r="F123" s="56">
        <f>IF(_xlfn.XLOOKUP($A123,Indata!$A:$A,Indata!F:F)&lt;&gt;0,(_xlfn.XLOOKUP($A123,Indata!$A:$A,Indata!F:F)*Modellvärden!F$7)+Modellvärden!F$6,"")</f>
        <v>36.539972115826679</v>
      </c>
      <c r="G123" s="56">
        <f>IF(_xlfn.XLOOKUP($A123,Indata!$A:$A,Indata!G:G)&lt;&gt;0,(_xlfn.XLOOKUP($A123,Indata!$A:$A,Indata!G:G)*Modellvärden!G$7)+Modellvärden!G$6,"")</f>
        <v>42.502338399999999</v>
      </c>
      <c r="H123" s="56">
        <f>IF(_xlfn.XLOOKUP($A123,Indata!$A:$A,Indata!H:H)&lt;&gt;0,(_xlfn.XLOOKUP($A123,Indata!$A:$A,Indata!H:H)*Modellvärden!H$7)+Modellvärden!H$6,"")</f>
        <v>32.277146860000002</v>
      </c>
      <c r="I123" s="56">
        <f>IF(_xlfn.XLOOKUP($A123,Indata!$A:$A,Indata!I:I)&lt;&gt;0,(_xlfn.XLOOKUP($A123,Indata!$A:$A,Indata!I:I)*Modellvärden!I$7)+Modellvärden!I$6,"")</f>
        <v>36.431415020000003</v>
      </c>
      <c r="J123" s="56">
        <f>IF(_xlfn.XLOOKUP($A123,Indata!$A:$A,Indata!J:J)&lt;&gt;0,(_xlfn.XLOOKUP($A123,Indata!$A:$A,Indata!J:J)*Modellvärden!J$7)+Modellvärden!J$6,"")</f>
        <v>39.052626080000003</v>
      </c>
      <c r="K123" s="56">
        <f>IF(_xlfn.XLOOKUP($A123,Indata!$A:$A,Indata!K:K)&lt;&gt;0,(_xlfn.XLOOKUP($A123,Indata!$A:$A,Indata!K:K)*Modellvärden!K$7)+Modellvärden!K$6,"")</f>
        <v>31.34848509</v>
      </c>
      <c r="L123" s="56">
        <f>IF(_xlfn.XLOOKUP($A123,Indata!$A:$A,Indata!L:L)&lt;&gt;0,(_xlfn.XLOOKUP($A123,Indata!$A:$A,Indata!L:L)*Modellvärden!L$7)+Modellvärden!L$6,"")</f>
        <v>31.171301800000009</v>
      </c>
      <c r="M123" t="str">
        <f>_xlfn.XLOOKUP(A123,Indata!A:A,Indata!M:M)</f>
        <v>Mindre stad/tätort</v>
      </c>
      <c r="N123" s="57">
        <f>IF(K123="",(B123*Modellvärden!B$11)+(C123*Modellvärden!C$11)+(D123*Modellvärden!D$11)+(E123*Modellvärden!E$11)+(F123*Modellvärden!F$11)+(G123*Modellvärden!G$11), (B123*Modellvärden!B$4)+(C123*Modellvärden!C$4)+(D123*Modellvärden!D$4)+(E123*Modellvärden!E$4)+(F123*Modellvärden!F$4)+(G123*Modellvärden!G$4)+(H123*Modellvärden!H$4)+(I123*Modellvärden!I$4)+(J123*Modellvärden!J$4)+(K123*Modellvärden!K$4)+(L123*Modellvärden!L$4))</f>
        <v>35.48927312337559</v>
      </c>
      <c r="O123" s="57">
        <f>IF(K123="",(B123*Modellvärden!B$12)+(C123*Modellvärden!C$12)+(D123*Modellvärden!D$12)+(E123*Modellvärden!E$12)+(F123*Modellvärden!F$12)+(G123*Modellvärden!G$12),(B123*Modellvärden!B$5)+(C123*Modellvärden!C$5)+(D123*Modellvärden!D$5)+(E123*Modellvärden!E$5)+(F123*Modellvärden!F$5)+(G123*Modellvärden!G$5)+(H123*Modellvärden!H$5)+(I123*Modellvärden!I$5)+(J123*Modellvärden!J$5)
+(K123*Modellvärden!K$5)+(L123*Modellvärden!L$5))</f>
        <v>35.417362213454084</v>
      </c>
      <c r="P123" s="57">
        <f>(_xlfn.XLOOKUP(M123,Regressionsresultat!$B$53:$B$61,Modellvärden!$B$21:$B$29)*Modellvärden!$B$18)</f>
        <v>26.277491899999998</v>
      </c>
      <c r="Q123" s="57">
        <f t="shared" si="1"/>
        <v>32.394709078943229</v>
      </c>
      <c r="R123" s="57"/>
    </row>
    <row r="124" spans="1:18" ht="16" x14ac:dyDescent="0.35">
      <c r="A124" s="55" t="s">
        <v>189</v>
      </c>
      <c r="B124" s="56">
        <f>IF(_xlfn.XLOOKUP($A124,Indata!$A:$A,Indata!B:B)&lt;&gt;0,(_xlfn.XLOOKUP($A124,Indata!$A:$A,Indata!B:B)*Modellvärden!B$7)+Modellvärden!B$6,"")</f>
        <v>37.328349499000005</v>
      </c>
      <c r="C124" s="56">
        <f>IF(_xlfn.XLOOKUP($A124,Indata!$A:$A,Indata!C:C)&lt;&gt;0,(_xlfn.XLOOKUP($A124,Indata!$A:$A,Indata!C:C)*Modellvärden!C$7)+Modellvärden!C$6,"")</f>
        <v>32.910621400000004</v>
      </c>
      <c r="D124" s="56">
        <f>IF(_xlfn.XLOOKUP($A124,Indata!$A:$A,Indata!D:D)&lt;&gt;0,(_xlfn.XLOOKUP($A124,Indata!$A:$A,Indata!D:D)*Modellvärden!D$7)+Modellvärden!D$6,"")</f>
        <v>34.156989960000004</v>
      </c>
      <c r="E124" s="56">
        <f>IF(_xlfn.XLOOKUP($A124,Indata!$A:$A,Indata!E:E)&lt;&gt;0,(_xlfn.XLOOKUP($A124,Indata!$A:$A,Indata!E:E)*Modellvärden!E$7)+Modellvärden!E$6,"")</f>
        <v>34.011356200000002</v>
      </c>
      <c r="F124" s="56">
        <f>IF(_xlfn.XLOOKUP($A124,Indata!$A:$A,Indata!F:F)&lt;&gt;0,(_xlfn.XLOOKUP($A124,Indata!$A:$A,Indata!F:F)*Modellvärden!F$7)+Modellvärden!F$6,"")</f>
        <v>33.384810385361796</v>
      </c>
      <c r="G124" s="56">
        <f>IF(_xlfn.XLOOKUP($A124,Indata!$A:$A,Indata!G:G)&lt;&gt;0,(_xlfn.XLOOKUP($A124,Indata!$A:$A,Indata!G:G)*Modellvärden!G$7)+Modellvärden!G$6,"")</f>
        <v>38.372369999999997</v>
      </c>
      <c r="H124" s="56">
        <f>IF(_xlfn.XLOOKUP($A124,Indata!$A:$A,Indata!H:H)&lt;&gt;0,(_xlfn.XLOOKUP($A124,Indata!$A:$A,Indata!H:H)*Modellvärden!H$7)+Modellvärden!H$6,"")</f>
        <v>38.813176479999996</v>
      </c>
      <c r="I124" s="56">
        <f>IF(_xlfn.XLOOKUP($A124,Indata!$A:$A,Indata!I:I)&lt;&gt;0,(_xlfn.XLOOKUP($A124,Indata!$A:$A,Indata!I:I)*Modellvärden!I$7)+Modellvärden!I$6,"")</f>
        <v>31.959316359999995</v>
      </c>
      <c r="J124" s="56">
        <f>IF(_xlfn.XLOOKUP($A124,Indata!$A:$A,Indata!J:J)&lt;&gt;0,(_xlfn.XLOOKUP($A124,Indata!$A:$A,Indata!J:J)*Modellvärden!J$7)+Modellvärden!J$6,"")</f>
        <v>32.443456080000004</v>
      </c>
      <c r="K124" s="56">
        <f>IF(_xlfn.XLOOKUP($A124,Indata!$A:$A,Indata!K:K)&lt;&gt;0,(_xlfn.XLOOKUP($A124,Indata!$A:$A,Indata!K:K)*Modellvärden!K$7)+Modellvärden!K$6,"")</f>
        <v>36.800293280000005</v>
      </c>
      <c r="L124" s="56">
        <f>IF(_xlfn.XLOOKUP($A124,Indata!$A:$A,Indata!L:L)&lt;&gt;0,(_xlfn.XLOOKUP($A124,Indata!$A:$A,Indata!L:L)*Modellvärden!L$7)+Modellvärden!L$6,"")</f>
        <v>33.939181000000019</v>
      </c>
      <c r="M124" t="str">
        <f>_xlfn.XLOOKUP(A124,Indata!A:A,Indata!M:M)</f>
        <v>Pendlingskommun nära storstad</v>
      </c>
      <c r="N124" s="57">
        <f>IF(K124="",(B124*Modellvärden!B$11)+(C124*Modellvärden!C$11)+(D124*Modellvärden!D$11)+(E124*Modellvärden!E$11)+(F124*Modellvärden!F$11)+(G124*Modellvärden!G$11), (B124*Modellvärden!B$4)+(C124*Modellvärden!C$4)+(D124*Modellvärden!D$4)+(E124*Modellvärden!E$4)+(F124*Modellvärden!F$4)+(G124*Modellvärden!G$4)+(H124*Modellvärden!H$4)+(I124*Modellvärden!I$4)+(J124*Modellvärden!J$4)+(K124*Modellvärden!K$4)+(L124*Modellvärden!L$4))</f>
        <v>34.7315399543997</v>
      </c>
      <c r="O124" s="57">
        <f>IF(K124="",(B124*Modellvärden!B$12)+(C124*Modellvärden!C$12)+(D124*Modellvärden!D$12)+(E124*Modellvärden!E$12)+(F124*Modellvärden!F$12)+(G124*Modellvärden!G$12),(B124*Modellvärden!B$5)+(C124*Modellvärden!C$5)+(D124*Modellvärden!D$5)+(E124*Modellvärden!E$5)+(F124*Modellvärden!F$5)+(G124*Modellvärden!G$5)+(H124*Modellvärden!H$5)+(I124*Modellvärden!I$5)+(J124*Modellvärden!J$5)
+(K124*Modellvärden!K$5)+(L124*Modellvärden!L$5))</f>
        <v>34.424941360508186</v>
      </c>
      <c r="P124" s="57">
        <f>(_xlfn.XLOOKUP(M124,Regressionsresultat!$B$53:$B$61,Modellvärden!$B$21:$B$29)*Modellvärden!$B$18)</f>
        <v>36.636769999999999</v>
      </c>
      <c r="Q124" s="57">
        <f t="shared" si="1"/>
        <v>35.264417104969297</v>
      </c>
      <c r="R124" s="57"/>
    </row>
    <row r="125" spans="1:18" ht="16" x14ac:dyDescent="0.35">
      <c r="A125" s="55" t="s">
        <v>245</v>
      </c>
      <c r="B125" s="56">
        <f>IF(_xlfn.XLOOKUP($A125,Indata!$A:$A,Indata!B:B)&lt;&gt;0,(_xlfn.XLOOKUP($A125,Indata!$A:$A,Indata!B:B)*Modellvärden!B$7)+Modellvärden!B$6,"")</f>
        <v>35.380876072000007</v>
      </c>
      <c r="C125" s="56">
        <f>IF(_xlfn.XLOOKUP($A125,Indata!$A:$A,Indata!C:C)&lt;&gt;0,(_xlfn.XLOOKUP($A125,Indata!$A:$A,Indata!C:C)*Modellvärden!C$7)+Modellvärden!C$6,"")</f>
        <v>33.743138799999997</v>
      </c>
      <c r="D125" s="56">
        <f>IF(_xlfn.XLOOKUP($A125,Indata!$A:$A,Indata!D:D)&lt;&gt;0,(_xlfn.XLOOKUP($A125,Indata!$A:$A,Indata!D:D)*Modellvärden!D$7)+Modellvärden!D$6,"")</f>
        <v>33.898861320000002</v>
      </c>
      <c r="E125" s="56">
        <f>IF(_xlfn.XLOOKUP($A125,Indata!$A:$A,Indata!E:E)&lt;&gt;0,(_xlfn.XLOOKUP($A125,Indata!$A:$A,Indata!E:E)*Modellvärden!E$7)+Modellvärden!E$6,"")</f>
        <v>34.232370500000002</v>
      </c>
      <c r="F125" s="56">
        <f>IF(_xlfn.XLOOKUP($A125,Indata!$A:$A,Indata!F:F)&lt;&gt;0,(_xlfn.XLOOKUP($A125,Indata!$A:$A,Indata!F:F)*Modellvärden!F$7)+Modellvärden!F$6,"")</f>
        <v>35.707544977597607</v>
      </c>
      <c r="G125" s="56">
        <f>IF(_xlfn.XLOOKUP($A125,Indata!$A:$A,Indata!G:G)&lt;&gt;0,(_xlfn.XLOOKUP($A125,Indata!$A:$A,Indata!G:G)*Modellvärden!G$7)+Modellvärden!G$6,"")</f>
        <v>36.882873199999999</v>
      </c>
      <c r="H125" s="56">
        <f>IF(_xlfn.XLOOKUP($A125,Indata!$A:$A,Indata!H:H)&lt;&gt;0,(_xlfn.XLOOKUP($A125,Indata!$A:$A,Indata!H:H)*Modellvärden!H$7)+Modellvärden!H$6,"")</f>
        <v>37.607951159999999</v>
      </c>
      <c r="I125" s="56">
        <f>IF(_xlfn.XLOOKUP($A125,Indata!$A:$A,Indata!I:I)&lt;&gt;0,(_xlfn.XLOOKUP($A125,Indata!$A:$A,Indata!I:I)*Modellvärden!I$7)+Modellvärden!I$6,"")</f>
        <v>25.124599539999998</v>
      </c>
      <c r="J125" s="56">
        <f>IF(_xlfn.XLOOKUP($A125,Indata!$A:$A,Indata!J:J)&lt;&gt;0,(_xlfn.XLOOKUP($A125,Indata!$A:$A,Indata!J:J)*Modellvärden!J$7)+Modellvärden!J$6,"")</f>
        <v>28.953814320000003</v>
      </c>
      <c r="K125" s="56">
        <f>IF(_xlfn.XLOOKUP($A125,Indata!$A:$A,Indata!K:K)&lt;&gt;0,(_xlfn.XLOOKUP($A125,Indata!$A:$A,Indata!K:K)*Modellvärden!K$7)+Modellvärden!K$6,"")</f>
        <v>35.428315060000003</v>
      </c>
      <c r="L125" s="56">
        <f>IF(_xlfn.XLOOKUP($A125,Indata!$A:$A,Indata!L:L)&lt;&gt;0,(_xlfn.XLOOKUP($A125,Indata!$A:$A,Indata!L:L)*Modellvärden!L$7)+Modellvärden!L$6,"")</f>
        <v>37.39903000000001</v>
      </c>
      <c r="M125" t="str">
        <f>_xlfn.XLOOKUP(A125,Indata!A:A,Indata!M:M)</f>
        <v>Lågpendlingskommun nära större stad</v>
      </c>
      <c r="N125" s="57">
        <f>IF(K125="",(B125*Modellvärden!B$11)+(C125*Modellvärden!C$11)+(D125*Modellvärden!D$11)+(E125*Modellvärden!E$11)+(F125*Modellvärden!F$11)+(G125*Modellvärden!G$11), (B125*Modellvärden!B$4)+(C125*Modellvärden!C$4)+(D125*Modellvärden!D$4)+(E125*Modellvärden!E$4)+(F125*Modellvärden!F$4)+(G125*Modellvärden!G$4)+(H125*Modellvärden!H$4)+(I125*Modellvärden!I$4)+(J125*Modellvärden!J$4)+(K125*Modellvärden!K$4)+(L125*Modellvärden!L$4))</f>
        <v>33.700169416878154</v>
      </c>
      <c r="O125" s="57">
        <f>IF(K125="",(B125*Modellvärden!B$12)+(C125*Modellvärden!C$12)+(D125*Modellvärden!D$12)+(E125*Modellvärden!E$12)+(F125*Modellvärden!F$12)+(G125*Modellvärden!G$12),(B125*Modellvärden!B$5)+(C125*Modellvärden!C$5)+(D125*Modellvärden!D$5)+(E125*Modellvärden!E$5)+(F125*Modellvärden!F$5)+(G125*Modellvärden!G$5)+(H125*Modellvärden!H$5)+(I125*Modellvärden!I$5)+(J125*Modellvärden!J$5)
+(K125*Modellvärden!K$5)+(L125*Modellvärden!L$5))</f>
        <v>33.537709928715572</v>
      </c>
      <c r="P125" s="57">
        <f>(_xlfn.XLOOKUP(M125,Regressionsresultat!$B$53:$B$61,Modellvärden!$B$21:$B$29)*Modellvärden!$B$18)</f>
        <v>45.926090000000002</v>
      </c>
      <c r="Q125" s="57">
        <f t="shared" si="1"/>
        <v>37.721323115197912</v>
      </c>
      <c r="R125" s="57"/>
    </row>
    <row r="126" spans="1:18" ht="16" x14ac:dyDescent="0.35">
      <c r="A126" s="55" t="s">
        <v>73</v>
      </c>
      <c r="B126" s="56">
        <f>IF(_xlfn.XLOOKUP($A126,Indata!$A:$A,Indata!B:B)&lt;&gt;0,(_xlfn.XLOOKUP($A126,Indata!$A:$A,Indata!B:B)*Modellvärden!B$7)+Modellvärden!B$6,"")</f>
        <v>35.289584530000006</v>
      </c>
      <c r="C126" s="56">
        <f>IF(_xlfn.XLOOKUP($A126,Indata!$A:$A,Indata!C:C)&lt;&gt;0,(_xlfn.XLOOKUP($A126,Indata!$A:$A,Indata!C:C)*Modellvärden!C$7)+Modellvärden!C$6,"")</f>
        <v>47.275255600000001</v>
      </c>
      <c r="D126" s="56">
        <f>IF(_xlfn.XLOOKUP($A126,Indata!$A:$A,Indata!D:D)&lt;&gt;0,(_xlfn.XLOOKUP($A126,Indata!$A:$A,Indata!D:D)*Modellvärden!D$7)+Modellvärden!D$6,"")</f>
        <v>34.798726440000003</v>
      </c>
      <c r="E126" s="56">
        <f>IF(_xlfn.XLOOKUP($A126,Indata!$A:$A,Indata!E:E)&lt;&gt;0,(_xlfn.XLOOKUP($A126,Indata!$A:$A,Indata!E:E)*Modellvärden!E$7)+Modellvärden!E$6,"")</f>
        <v>39.331833699999997</v>
      </c>
      <c r="F126" s="56">
        <f>IF(_xlfn.XLOOKUP($A126,Indata!$A:$A,Indata!F:F)&lt;&gt;0,(_xlfn.XLOOKUP($A126,Indata!$A:$A,Indata!F:F)*Modellvärden!F$7)+Modellvärden!F$6,"")</f>
        <v>38.068859978700807</v>
      </c>
      <c r="G126" s="56">
        <f>IF(_xlfn.XLOOKUP($A126,Indata!$A:$A,Indata!G:G)&lt;&gt;0,(_xlfn.XLOOKUP($A126,Indata!$A:$A,Indata!G:G)*Modellvärden!G$7)+Modellvärden!G$6,"")</f>
        <v>42.773156</v>
      </c>
      <c r="H126" s="56">
        <f>IF(_xlfn.XLOOKUP($A126,Indata!$A:$A,Indata!H:H)&lt;&gt;0,(_xlfn.XLOOKUP($A126,Indata!$A:$A,Indata!H:H)*Modellvärden!H$7)+Modellvärden!H$6,"")</f>
        <v>34.548533039999995</v>
      </c>
      <c r="I126" s="56">
        <f>IF(_xlfn.XLOOKUP($A126,Indata!$A:$A,Indata!I:I)&lt;&gt;0,(_xlfn.XLOOKUP($A126,Indata!$A:$A,Indata!I:I)*Modellvärden!I$7)+Modellvärden!I$6,"")</f>
        <v>42.75985652</v>
      </c>
      <c r="J126" s="56">
        <f>IF(_xlfn.XLOOKUP($A126,Indata!$A:$A,Indata!J:J)&lt;&gt;0,(_xlfn.XLOOKUP($A126,Indata!$A:$A,Indata!J:J)*Modellvärden!J$7)+Modellvärden!J$6,"")</f>
        <v>35.562984320000005</v>
      </c>
      <c r="K126" s="56">
        <f>IF(_xlfn.XLOOKUP($A126,Indata!$A:$A,Indata!K:K)&lt;&gt;0,(_xlfn.XLOOKUP($A126,Indata!$A:$A,Indata!K:K)*Modellvärden!K$7)+Modellvärden!K$6,"")</f>
        <v>35.969885410000003</v>
      </c>
      <c r="L126" s="56">
        <f>IF(_xlfn.XLOOKUP($A126,Indata!$A:$A,Indata!L:L)&lt;&gt;0,(_xlfn.XLOOKUP($A126,Indata!$A:$A,Indata!L:L)*Modellvärden!L$7)+Modellvärden!L$6,"")</f>
        <v>37.39903000000001</v>
      </c>
      <c r="M126" t="str">
        <f>_xlfn.XLOOKUP(A126,Indata!A:A,Indata!M:M)</f>
        <v>Större stad</v>
      </c>
      <c r="N126" s="57">
        <f>IF(K126="",(B126*Modellvärden!B$11)+(C126*Modellvärden!C$11)+(D126*Modellvärden!D$11)+(E126*Modellvärden!E$11)+(F126*Modellvärden!F$11)+(G126*Modellvärden!G$11), (B126*Modellvärden!B$4)+(C126*Modellvärden!C$4)+(D126*Modellvärden!D$4)+(E126*Modellvärden!E$4)+(F126*Modellvärden!F$4)+(G126*Modellvärden!G$4)+(H126*Modellvärden!H$4)+(I126*Modellvärden!I$4)+(J126*Modellvärden!J$4)+(K126*Modellvärden!K$4)+(L126*Modellvärden!L$4))</f>
        <v>39.160249343088665</v>
      </c>
      <c r="O126" s="57">
        <f>IF(K126="",(B126*Modellvärden!B$12)+(C126*Modellvärden!C$12)+(D126*Modellvärden!D$12)+(E126*Modellvärden!E$12)+(F126*Modellvärden!F$12)+(G126*Modellvärden!G$12),(B126*Modellvärden!B$5)+(C126*Modellvärden!C$5)+(D126*Modellvärden!D$5)+(E126*Modellvärden!E$5)+(F126*Modellvärden!F$5)+(G126*Modellvärden!G$5)+(H126*Modellvärden!H$5)+(I126*Modellvärden!I$5)+(J126*Modellvärden!J$5)
+(K126*Modellvärden!K$5)+(L126*Modellvärden!L$5))</f>
        <v>39.89167076432053</v>
      </c>
      <c r="P126" s="57">
        <f>(_xlfn.XLOOKUP(M126,Regressionsresultat!$B$53:$B$61,Modellvärden!$B$21:$B$29)*Modellvärden!$B$18)</f>
        <v>46.017619999999994</v>
      </c>
      <c r="Q126" s="57">
        <f t="shared" si="1"/>
        <v>41.68984670246973</v>
      </c>
      <c r="R126" s="57"/>
    </row>
    <row r="127" spans="1:18" ht="16" x14ac:dyDescent="0.35">
      <c r="A127" s="55" t="s">
        <v>102</v>
      </c>
      <c r="B127" s="56">
        <f>IF(_xlfn.XLOOKUP($A127,Indata!$A:$A,Indata!B:B)&lt;&gt;0,(_xlfn.XLOOKUP($A127,Indata!$A:$A,Indata!B:B)*Modellvärden!B$7)+Modellvärden!B$6,"")</f>
        <v>34.701581173000001</v>
      </c>
      <c r="C127" s="56">
        <f>IF(_xlfn.XLOOKUP($A127,Indata!$A:$A,Indata!C:C)&lt;&gt;0,(_xlfn.XLOOKUP($A127,Indata!$A:$A,Indata!C:C)*Modellvärden!C$7)+Modellvärden!C$6,"")</f>
        <v>34.213765600000002</v>
      </c>
      <c r="D127" s="56">
        <f>IF(_xlfn.XLOOKUP($A127,Indata!$A:$A,Indata!D:D)&lt;&gt;0,(_xlfn.XLOOKUP($A127,Indata!$A:$A,Indata!D:D)*Modellvärden!D$7)+Modellvärden!D$6,"")</f>
        <v>33.89258736</v>
      </c>
      <c r="E127" s="56">
        <f>IF(_xlfn.XLOOKUP($A127,Indata!$A:$A,Indata!E:E)&lt;&gt;0,(_xlfn.XLOOKUP($A127,Indata!$A:$A,Indata!E:E)*Modellvärden!E$7)+Modellvärden!E$6,"")</f>
        <v>34.140430600000002</v>
      </c>
      <c r="F127" s="56">
        <f>IF(_xlfn.XLOOKUP($A127,Indata!$A:$A,Indata!F:F)&lt;&gt;0,(_xlfn.XLOOKUP($A127,Indata!$A:$A,Indata!F:F)*Modellvärden!F$7)+Modellvärden!F$6,"")</f>
        <v>36.513545173261242</v>
      </c>
      <c r="G127" s="56">
        <f>IF(_xlfn.XLOOKUP($A127,Indata!$A:$A,Indata!G:G)&lt;&gt;0,(_xlfn.XLOOKUP($A127,Indata!$A:$A,Indata!G:G)*Modellvärden!G$7)+Modellvärden!G$6,"")</f>
        <v>30.112433199999998</v>
      </c>
      <c r="H127" s="56">
        <f>IF(_xlfn.XLOOKUP($A127,Indata!$A:$A,Indata!H:H)&lt;&gt;0,(_xlfn.XLOOKUP($A127,Indata!$A:$A,Indata!H:H)*Modellvärden!H$7)+Modellvärden!H$6,"")</f>
        <v>35.151145700000001</v>
      </c>
      <c r="I127" s="56">
        <f>IF(_xlfn.XLOOKUP($A127,Indata!$A:$A,Indata!I:I)&lt;&gt;0,(_xlfn.XLOOKUP($A127,Indata!$A:$A,Indata!I:I)*Modellvärden!I$7)+Modellvärden!I$6,"")</f>
        <v>37.106448780000001</v>
      </c>
      <c r="J127" s="56">
        <f>IF(_xlfn.XLOOKUP($A127,Indata!$A:$A,Indata!J:J)&lt;&gt;0,(_xlfn.XLOOKUP($A127,Indata!$A:$A,Indata!J:J)*Modellvärden!J$7)+Modellvärden!J$6,"")</f>
        <v>36.250337999999999</v>
      </c>
      <c r="K127" s="56">
        <f>IF(_xlfn.XLOOKUP($A127,Indata!$A:$A,Indata!K:K)&lt;&gt;0,(_xlfn.XLOOKUP($A127,Indata!$A:$A,Indata!K:K)*Modellvärden!K$7)+Modellvärden!K$6,"")</f>
        <v>32.792672690000003</v>
      </c>
      <c r="L127" s="56">
        <f>IF(_xlfn.XLOOKUP($A127,Indata!$A:$A,Indata!L:L)&lt;&gt;0,(_xlfn.XLOOKUP($A127,Indata!$A:$A,Indata!L:L)*Modellvärden!L$7)+Modellvärden!L$6,"")</f>
        <v>34.861807400000032</v>
      </c>
      <c r="M127" t="str">
        <f>_xlfn.XLOOKUP(A127,Indata!A:A,Indata!M:M)</f>
        <v>Mindre stad/tätort</v>
      </c>
      <c r="N127" s="57">
        <f>IF(K127="",(B127*Modellvärden!B$11)+(C127*Modellvärden!C$11)+(D127*Modellvärden!D$11)+(E127*Modellvärden!E$11)+(F127*Modellvärden!F$11)+(G127*Modellvärden!G$11), (B127*Modellvärden!B$4)+(C127*Modellvärden!C$4)+(D127*Modellvärden!D$4)+(E127*Modellvärden!E$4)+(F127*Modellvärden!F$4)+(G127*Modellvärden!G$4)+(H127*Modellvärden!H$4)+(I127*Modellvärden!I$4)+(J127*Modellvärden!J$4)+(K127*Modellvärden!K$4)+(L127*Modellvärden!L$4))</f>
        <v>34.472479887832044</v>
      </c>
      <c r="O127" s="57">
        <f>IF(K127="",(B127*Modellvärden!B$12)+(C127*Modellvärden!C$12)+(D127*Modellvärden!D$12)+(E127*Modellvärden!E$12)+(F127*Modellvärden!F$12)+(G127*Modellvärden!G$12),(B127*Modellvärden!B$5)+(C127*Modellvärden!C$5)+(D127*Modellvärden!D$5)+(E127*Modellvärden!E$5)+(F127*Modellvärden!F$5)+(G127*Modellvärden!G$5)+(H127*Modellvärden!H$5)+(I127*Modellvärden!I$5)+(J127*Modellvärden!J$5)
+(K127*Modellvärden!K$5)+(L127*Modellvärden!L$5))</f>
        <v>34.47154636090859</v>
      </c>
      <c r="P127" s="57">
        <f>(_xlfn.XLOOKUP(M127,Regressionsresultat!$B$53:$B$61,Modellvärden!$B$21:$B$29)*Modellvärden!$B$18)</f>
        <v>26.277491899999998</v>
      </c>
      <c r="Q127" s="57">
        <f t="shared" si="1"/>
        <v>31.740506049580215</v>
      </c>
      <c r="R127" s="57"/>
    </row>
    <row r="128" spans="1:18" ht="16" x14ac:dyDescent="0.35">
      <c r="A128" s="55" t="s">
        <v>278</v>
      </c>
      <c r="B128" s="56">
        <f>IF(_xlfn.XLOOKUP($A128,Indata!$A:$A,Indata!B:B)&lt;&gt;0,(_xlfn.XLOOKUP($A128,Indata!$A:$A,Indata!B:B)*Modellvärden!B$7)+Modellvärden!B$6,"")</f>
        <v>28.267306345000001</v>
      </c>
      <c r="C128" s="56">
        <f>IF(_xlfn.XLOOKUP($A128,Indata!$A:$A,Indata!C:C)&lt;&gt;0,(_xlfn.XLOOKUP($A128,Indata!$A:$A,Indata!C:C)*Modellvärden!C$7)+Modellvärden!C$6,"")</f>
        <v>33.2967382</v>
      </c>
      <c r="D128" s="56">
        <f>IF(_xlfn.XLOOKUP($A128,Indata!$A:$A,Indata!D:D)&lt;&gt;0,(_xlfn.XLOOKUP($A128,Indata!$A:$A,Indata!D:D)*Modellvärden!D$7)+Modellvärden!D$6,"")</f>
        <v>33.778759800000003</v>
      </c>
      <c r="E128" s="56">
        <f>IF(_xlfn.XLOOKUP($A128,Indata!$A:$A,Indata!E:E)&lt;&gt;0,(_xlfn.XLOOKUP($A128,Indata!$A:$A,Indata!E:E)*Modellvärden!E$7)+Modellvärden!E$6,"")</f>
        <v>33.834135000000003</v>
      </c>
      <c r="F128" s="56">
        <f>IF(_xlfn.XLOOKUP($A128,Indata!$A:$A,Indata!F:F)&lt;&gt;0,(_xlfn.XLOOKUP($A128,Indata!$A:$A,Indata!F:F)*Modellvärden!F$7)+Modellvärden!F$6,"")</f>
        <v>35.402805806296946</v>
      </c>
      <c r="G128" s="56">
        <f>IF(_xlfn.XLOOKUP($A128,Indata!$A:$A,Indata!G:G)&lt;&gt;0,(_xlfn.XLOOKUP($A128,Indata!$A:$A,Indata!G:G)*Modellvärden!G$7)+Modellvärden!G$6,"")</f>
        <v>39.3202316</v>
      </c>
      <c r="H128" s="56">
        <f>IF(_xlfn.XLOOKUP($A128,Indata!$A:$A,Indata!H:H)&lt;&gt;0,(_xlfn.XLOOKUP($A128,Indata!$A:$A,Indata!H:H)*Modellvärden!H$7)+Modellvärden!H$6,"")</f>
        <v>35.985532460000002</v>
      </c>
      <c r="I128" s="56">
        <f>IF(_xlfn.XLOOKUP($A128,Indata!$A:$A,Indata!I:I)&lt;&gt;0,(_xlfn.XLOOKUP($A128,Indata!$A:$A,Indata!I:I)*Modellvärden!I$7)+Modellvärden!I$6,"")</f>
        <v>36.768931899999998</v>
      </c>
      <c r="J128" s="56">
        <f>IF(_xlfn.XLOOKUP($A128,Indata!$A:$A,Indata!J:J)&lt;&gt;0,(_xlfn.XLOOKUP($A128,Indata!$A:$A,Indata!J:J)*Modellvärden!J$7)+Modellvärden!J$6,"")</f>
        <v>34.029656880000005</v>
      </c>
      <c r="K128" s="56">
        <f>IF(_xlfn.XLOOKUP($A128,Indata!$A:$A,Indata!K:K)&lt;&gt;0,(_xlfn.XLOOKUP($A128,Indata!$A:$A,Indata!K:K)*Modellvärden!K$7)+Modellvärden!K$6,"")</f>
        <v>35.789361960000008</v>
      </c>
      <c r="L128" s="56">
        <f>IF(_xlfn.XLOOKUP($A128,Indata!$A:$A,Indata!L:L)&lt;&gt;0,(_xlfn.XLOOKUP($A128,Indata!$A:$A,Indata!L:L)*Modellvärden!L$7)+Modellvärden!L$6,"")</f>
        <v>30.248675400000025</v>
      </c>
      <c r="M128" t="str">
        <f>_xlfn.XLOOKUP(A128,Indata!A:A,Indata!M:M)</f>
        <v>Landsbygdskommun</v>
      </c>
      <c r="N128" s="57">
        <f>IF(K128="",(B128*Modellvärden!B$11)+(C128*Modellvärden!C$11)+(D128*Modellvärden!D$11)+(E128*Modellvärden!E$11)+(F128*Modellvärden!F$11)+(G128*Modellvärden!G$11), (B128*Modellvärden!B$4)+(C128*Modellvärden!C$4)+(D128*Modellvärden!D$4)+(E128*Modellvärden!E$4)+(F128*Modellvärden!F$4)+(G128*Modellvärden!G$4)+(H128*Modellvärden!H$4)+(I128*Modellvärden!I$4)+(J128*Modellvärden!J$4)+(K128*Modellvärden!K$4)+(L128*Modellvärden!L$4))</f>
        <v>34.167706338490866</v>
      </c>
      <c r="O128" s="57">
        <f>IF(K128="",(B128*Modellvärden!B$12)+(C128*Modellvärden!C$12)+(D128*Modellvärden!D$12)+(E128*Modellvärden!E$12)+(F128*Modellvärden!F$12)+(G128*Modellvärden!G$12),(B128*Modellvärden!B$5)+(C128*Modellvärden!C$5)+(D128*Modellvärden!D$5)+(E128*Modellvärden!E$5)+(F128*Modellvärden!F$5)+(G128*Modellvärden!G$5)+(H128*Modellvärden!H$5)+(I128*Modellvärden!I$5)+(J128*Modellvärden!J$5)
+(K128*Modellvärden!K$5)+(L128*Modellvärden!L$5))</f>
        <v>34.054064014504547</v>
      </c>
      <c r="P128" s="57">
        <f>(_xlfn.XLOOKUP(M128,Regressionsresultat!$B$53:$B$61,Modellvärden!$B$21:$B$29)*Modellvärden!$B$18)</f>
        <v>25.386849999999999</v>
      </c>
      <c r="Q128" s="57">
        <f t="shared" si="1"/>
        <v>31.202873450998467</v>
      </c>
      <c r="R128" s="57"/>
    </row>
    <row r="129" spans="1:18" ht="16" x14ac:dyDescent="0.35">
      <c r="A129" s="55" t="s">
        <v>239</v>
      </c>
      <c r="B129" s="56">
        <f>IF(_xlfn.XLOOKUP($A129,Indata!$A:$A,Indata!B:B)&lt;&gt;0,(_xlfn.XLOOKUP($A129,Indata!$A:$A,Indata!B:B)*Modellvärden!B$7)+Modellvärden!B$6,"")</f>
        <v>36.851535499000001</v>
      </c>
      <c r="C129" s="56">
        <f>IF(_xlfn.XLOOKUP($A129,Indata!$A:$A,Indata!C:C)&lt;&gt;0,(_xlfn.XLOOKUP($A129,Indata!$A:$A,Indata!C:C)*Modellvärden!C$7)+Modellvärden!C$6,"")</f>
        <v>31.969837300000002</v>
      </c>
      <c r="D129" s="56">
        <f>IF(_xlfn.XLOOKUP($A129,Indata!$A:$A,Indata!D:D)&lt;&gt;0,(_xlfn.XLOOKUP($A129,Indata!$A:$A,Indata!D:D)*Modellvärden!D$7)+Modellvärden!D$6,"")</f>
        <v>33.816403560000005</v>
      </c>
      <c r="E129" s="56">
        <f>IF(_xlfn.XLOOKUP($A129,Indata!$A:$A,Indata!E:E)&lt;&gt;0,(_xlfn.XLOOKUP($A129,Indata!$A:$A,Indata!E:E)*Modellvärden!E$7)+Modellvärden!E$6,"")</f>
        <v>33.698402000000002</v>
      </c>
      <c r="F129" s="56">
        <f>IF(_xlfn.XLOOKUP($A129,Indata!$A:$A,Indata!F:F)&lt;&gt;0,(_xlfn.XLOOKUP($A129,Indata!$A:$A,Indata!F:F)*Modellvärden!F$7)+Modellvärden!F$6,"")</f>
        <v>34.269195468231125</v>
      </c>
      <c r="G129" s="56">
        <f>IF(_xlfn.XLOOKUP($A129,Indata!$A:$A,Indata!G:G)&lt;&gt;0,(_xlfn.XLOOKUP($A129,Indata!$A:$A,Indata!G:G)*Modellvärden!G$7)+Modellvärden!G$6,"")</f>
        <v>29.5030936</v>
      </c>
      <c r="H129" s="56" t="str">
        <f>IF(_xlfn.XLOOKUP($A129,Indata!$A:$A,Indata!H:H)&lt;&gt;0,(_xlfn.XLOOKUP($A129,Indata!$A:$A,Indata!H:H)*Modellvärden!H$7)+Modellvärden!H$6,"")</f>
        <v/>
      </c>
      <c r="I129" s="56" t="str">
        <f>IF(_xlfn.XLOOKUP($A129,Indata!$A:$A,Indata!I:I)&lt;&gt;0,(_xlfn.XLOOKUP($A129,Indata!$A:$A,Indata!I:I)*Modellvärden!I$7)+Modellvärden!I$6,"")</f>
        <v/>
      </c>
      <c r="J129" s="56" t="str">
        <f>IF(_xlfn.XLOOKUP($A129,Indata!$A:$A,Indata!J:J)&lt;&gt;0,(_xlfn.XLOOKUP($A129,Indata!$A:$A,Indata!J:J)*Modellvärden!J$7)+Modellvärden!J$6,"")</f>
        <v/>
      </c>
      <c r="K129" s="56" t="str">
        <f>IF(_xlfn.XLOOKUP($A129,Indata!$A:$A,Indata!K:K)&lt;&gt;0,(_xlfn.XLOOKUP($A129,Indata!$A:$A,Indata!K:K)*Modellvärden!K$7)+Modellvärden!K$6,"")</f>
        <v/>
      </c>
      <c r="L129" s="56" t="str">
        <f>IF(_xlfn.XLOOKUP($A129,Indata!$A:$A,Indata!L:L)&lt;&gt;0,(_xlfn.XLOOKUP($A129,Indata!$A:$A,Indata!L:L)*Modellvärden!L$7)+Modellvärden!L$6,"")</f>
        <v/>
      </c>
      <c r="M129" t="str">
        <f>_xlfn.XLOOKUP(A129,Indata!A:A,Indata!M:M)</f>
        <v>Pendlingskommun nära mindre tätort</v>
      </c>
      <c r="N129" s="57">
        <f>IF(K129="",(B129*Modellvärden!B$11)+(C129*Modellvärden!C$11)+(D129*Modellvärden!D$11)+(E129*Modellvärden!E$11)+(F129*Modellvärden!F$11)+(G129*Modellvärden!G$11), (B129*Modellvärden!B$4)+(C129*Modellvärden!C$4)+(D129*Modellvärden!D$4)+(E129*Modellvärden!E$4)+(F129*Modellvärden!F$4)+(G129*Modellvärden!G$4)+(H129*Modellvärden!H$4)+(I129*Modellvärden!I$4)+(J129*Modellvärden!J$4)+(K129*Modellvärden!K$4)+(L129*Modellvärden!L$4))</f>
        <v>33.02341968976944</v>
      </c>
      <c r="O129" s="57">
        <f>IF(K129="",(B129*Modellvärden!B$12)+(C129*Modellvärden!C$12)+(D129*Modellvärden!D$12)+(E129*Modellvärden!E$12)+(F129*Modellvärden!F$12)+(G129*Modellvärden!G$12),(B129*Modellvärden!B$5)+(C129*Modellvärden!C$5)+(D129*Modellvärden!D$5)+(E129*Modellvärden!E$5)+(F129*Modellvärden!F$5)+(G129*Modellvärden!G$5)+(H129*Modellvärden!H$5)+(I129*Modellvärden!I$5)+(J129*Modellvärden!J$5)
+(K129*Modellvärden!K$5)+(L129*Modellvärden!L$5))</f>
        <v>32.804217809662468</v>
      </c>
      <c r="P129" s="57">
        <f>(_xlfn.XLOOKUP(M129,Regressionsresultat!$B$53:$B$61,Modellvärden!$B$21:$B$29)*Modellvärden!$B$18)</f>
        <v>35.411339999999996</v>
      </c>
      <c r="Q129" s="57">
        <f t="shared" si="1"/>
        <v>33.74632583314397</v>
      </c>
      <c r="R129" s="57"/>
    </row>
    <row r="130" spans="1:18" ht="16" x14ac:dyDescent="0.35">
      <c r="A130" s="55" t="s">
        <v>134</v>
      </c>
      <c r="B130" s="56">
        <f>IF(_xlfn.XLOOKUP($A130,Indata!$A:$A,Indata!B:B)&lt;&gt;0,(_xlfn.XLOOKUP($A130,Indata!$A:$A,Indata!B:B)*Modellvärden!B$7)+Modellvärden!B$6,"")</f>
        <v>37.805346889000006</v>
      </c>
      <c r="C130" s="56">
        <f>IF(_xlfn.XLOOKUP($A130,Indata!$A:$A,Indata!C:C)&lt;&gt;0,(_xlfn.XLOOKUP($A130,Indata!$A:$A,Indata!C:C)*Modellvärden!C$7)+Modellvärden!C$6,"")</f>
        <v>33.868495299999999</v>
      </c>
      <c r="D130" s="56">
        <f>IF(_xlfn.XLOOKUP($A130,Indata!$A:$A,Indata!D:D)&lt;&gt;0,(_xlfn.XLOOKUP($A130,Indata!$A:$A,Indata!D:D)*Modellvärden!D$7)+Modellvärden!D$6,"")</f>
        <v>37.725080640000002</v>
      </c>
      <c r="E130" s="56">
        <f>IF(_xlfn.XLOOKUP($A130,Indata!$A:$A,Indata!E:E)&lt;&gt;0,(_xlfn.XLOOKUP($A130,Indata!$A:$A,Indata!E:E)*Modellvärden!E$7)+Modellvärden!E$6,"")</f>
        <v>34.6190815</v>
      </c>
      <c r="F130" s="56">
        <f>IF(_xlfn.XLOOKUP($A130,Indata!$A:$A,Indata!F:F)&lt;&gt;0,(_xlfn.XLOOKUP($A130,Indata!$A:$A,Indata!F:F)*Modellvärden!F$7)+Modellvärden!F$6,"")</f>
        <v>33.210116616237208</v>
      </c>
      <c r="G130" s="56">
        <f>IF(_xlfn.XLOOKUP($A130,Indata!$A:$A,Indata!G:G)&lt;&gt;0,(_xlfn.XLOOKUP($A130,Indata!$A:$A,Indata!G:G)*Modellvärden!G$7)+Modellvärden!G$6,"")</f>
        <v>39.861866800000001</v>
      </c>
      <c r="H130" s="56">
        <f>IF(_xlfn.XLOOKUP($A130,Indata!$A:$A,Indata!H:H)&lt;&gt;0,(_xlfn.XLOOKUP($A130,Indata!$A:$A,Indata!H:H)*Modellvärden!H$7)+Modellvärden!H$6,"")</f>
        <v>28.429696799999995</v>
      </c>
      <c r="I130" s="56">
        <f>IF(_xlfn.XLOOKUP($A130,Indata!$A:$A,Indata!I:I)&lt;&gt;0,(_xlfn.XLOOKUP($A130,Indata!$A:$A,Indata!I:I)*Modellvärden!I$7)+Modellvärden!I$6,"")</f>
        <v>29.849835859999999</v>
      </c>
      <c r="J130" s="56">
        <f>IF(_xlfn.XLOOKUP($A130,Indata!$A:$A,Indata!J:J)&lt;&gt;0,(_xlfn.XLOOKUP($A130,Indata!$A:$A,Indata!J:J)*Modellvärden!J$7)+Modellvärden!J$6,"")</f>
        <v>33.395176560000003</v>
      </c>
      <c r="K130" s="56">
        <f>IF(_xlfn.XLOOKUP($A130,Indata!$A:$A,Indata!K:K)&lt;&gt;0,(_xlfn.XLOOKUP($A130,Indata!$A:$A,Indata!K:K)*Modellvärden!K$7)+Modellvärden!K$6,"")</f>
        <v>30.409763150000003</v>
      </c>
      <c r="L130" s="56">
        <f>IF(_xlfn.XLOOKUP($A130,Indata!$A:$A,Indata!L:L)&lt;&gt;0,(_xlfn.XLOOKUP($A130,Indata!$A:$A,Indata!L:L)*Modellvärden!L$7)+Modellvärden!L$6,"")</f>
        <v>29.095392400000009</v>
      </c>
      <c r="M130" t="str">
        <f>_xlfn.XLOOKUP(A130,Indata!A:A,Indata!M:M)</f>
        <v>Pendlingskommun nära storstad</v>
      </c>
      <c r="N130" s="57">
        <f>IF(K130="",(B130*Modellvärden!B$11)+(C130*Modellvärden!C$11)+(D130*Modellvärden!D$11)+(E130*Modellvärden!E$11)+(F130*Modellvärden!F$11)+(G130*Modellvärden!G$11), (B130*Modellvärden!B$4)+(C130*Modellvärden!C$4)+(D130*Modellvärden!D$4)+(E130*Modellvärden!E$4)+(F130*Modellvärden!F$4)+(G130*Modellvärden!G$4)+(H130*Modellvärden!H$4)+(I130*Modellvärden!I$4)+(J130*Modellvärden!J$4)+(K130*Modellvärden!K$4)+(L130*Modellvärden!L$4))</f>
        <v>33.422722940764928</v>
      </c>
      <c r="O130" s="57">
        <f>IF(K130="",(B130*Modellvärden!B$12)+(C130*Modellvärden!C$12)+(D130*Modellvärden!D$12)+(E130*Modellvärden!E$12)+(F130*Modellvärden!F$12)+(G130*Modellvärden!G$12),(B130*Modellvärden!B$5)+(C130*Modellvärden!C$5)+(D130*Modellvärden!D$5)+(E130*Modellvärden!E$5)+(F130*Modellvärden!F$5)+(G130*Modellvärden!G$5)+(H130*Modellvärden!H$5)+(I130*Modellvärden!I$5)+(J130*Modellvärden!J$5)
+(K130*Modellvärden!K$5)+(L130*Modellvärden!L$5))</f>
        <v>33.421847665725778</v>
      </c>
      <c r="P130" s="57">
        <f>(_xlfn.XLOOKUP(M130,Regressionsresultat!$B$53:$B$61,Modellvärden!$B$21:$B$29)*Modellvärden!$B$18)</f>
        <v>36.636769999999999</v>
      </c>
      <c r="Q130" s="57">
        <f t="shared" ref="Q130:Q193" si="2">AVERAGE(N130:P130)</f>
        <v>34.49378020216357</v>
      </c>
      <c r="R130" s="57"/>
    </row>
    <row r="131" spans="1:18" ht="16" x14ac:dyDescent="0.35">
      <c r="A131" s="55" t="s">
        <v>272</v>
      </c>
      <c r="B131" s="56">
        <f>IF(_xlfn.XLOOKUP($A131,Indata!$A:$A,Indata!B:B)&lt;&gt;0,(_xlfn.XLOOKUP($A131,Indata!$A:$A,Indata!B:B)*Modellvärden!B$7)+Modellvärden!B$6,"")</f>
        <v>35.173883779000001</v>
      </c>
      <c r="C131" s="56">
        <f>IF(_xlfn.XLOOKUP($A131,Indata!$A:$A,Indata!C:C)&lt;&gt;0,(_xlfn.XLOOKUP($A131,Indata!$A:$A,Indata!C:C)*Modellvärden!C$7)+Modellvärden!C$6,"")</f>
        <v>34.035167800000004</v>
      </c>
      <c r="D131" s="56">
        <f>IF(_xlfn.XLOOKUP($A131,Indata!$A:$A,Indata!D:D)&lt;&gt;0,(_xlfn.XLOOKUP($A131,Indata!$A:$A,Indata!D:D)*Modellvärden!D$7)+Modellvärden!D$6,"")</f>
        <v>33.906031560000002</v>
      </c>
      <c r="E131" s="56">
        <f>IF(_xlfn.XLOOKUP($A131,Indata!$A:$A,Indata!E:E)&lt;&gt;0,(_xlfn.XLOOKUP($A131,Indata!$A:$A,Indata!E:E)*Modellvärden!E$7)+Modellvärden!E$6,"")</f>
        <v>34.366310800000001</v>
      </c>
      <c r="F131" s="56">
        <f>IF(_xlfn.XLOOKUP($A131,Indata!$A:$A,Indata!F:F)&lt;&gt;0,(_xlfn.XLOOKUP($A131,Indata!$A:$A,Indata!F:F)*Modellvärden!F$7)+Modellvärden!F$6,"")</f>
        <v>36.739090541114862</v>
      </c>
      <c r="G131" s="56">
        <f>IF(_xlfn.XLOOKUP($A131,Indata!$A:$A,Indata!G:G)&lt;&gt;0,(_xlfn.XLOOKUP($A131,Indata!$A:$A,Indata!G:G)*Modellvärden!G$7)+Modellvärden!G$6,"")</f>
        <v>31.127999199999998</v>
      </c>
      <c r="H131" s="56">
        <f>IF(_xlfn.XLOOKUP($A131,Indata!$A:$A,Indata!H:H)&lt;&gt;0,(_xlfn.XLOOKUP($A131,Indata!$A:$A,Indata!H:H)*Modellvärden!H$7)+Modellvärden!H$6,"")</f>
        <v>39.925692159999997</v>
      </c>
      <c r="I131" s="56">
        <f>IF(_xlfn.XLOOKUP($A131,Indata!$A:$A,Indata!I:I)&lt;&gt;0,(_xlfn.XLOOKUP($A131,Indata!$A:$A,Indata!I:I)*Modellvärden!I$7)+Modellvärden!I$6,"")</f>
        <v>37.443965659999996</v>
      </c>
      <c r="J131" s="56">
        <f>IF(_xlfn.XLOOKUP($A131,Indata!$A:$A,Indata!J:J)&lt;&gt;0,(_xlfn.XLOOKUP($A131,Indata!$A:$A,Indata!J:J)*Modellvärden!J$7)+Modellvärden!J$6,"")</f>
        <v>41.326180560000005</v>
      </c>
      <c r="K131" s="56">
        <f>IF(_xlfn.XLOOKUP($A131,Indata!$A:$A,Indata!K:K)&lt;&gt;0,(_xlfn.XLOOKUP($A131,Indata!$A:$A,Indata!K:K)*Modellvärden!K$7)+Modellvärden!K$6,"")</f>
        <v>37.883433980000007</v>
      </c>
      <c r="L131" s="56">
        <f>IF(_xlfn.XLOOKUP($A131,Indata!$A:$A,Indata!L:L)&lt;&gt;0,(_xlfn.XLOOKUP($A131,Indata!$A:$A,Indata!L:L)*Modellvärden!L$7)+Modellvärden!L$6,"")</f>
        <v>37.39903000000001</v>
      </c>
      <c r="M131" t="str">
        <f>_xlfn.XLOOKUP(A131,Indata!A:A,Indata!M:M)</f>
        <v>Mindre stad/tätort</v>
      </c>
      <c r="N131" s="57">
        <f>IF(K131="",(B131*Modellvärden!B$11)+(C131*Modellvärden!C$11)+(D131*Modellvärden!D$11)+(E131*Modellvärden!E$11)+(F131*Modellvärden!F$11)+(G131*Modellvärden!G$11), (B131*Modellvärden!B$4)+(C131*Modellvärden!C$4)+(D131*Modellvärden!D$4)+(E131*Modellvärden!E$4)+(F131*Modellvärden!F$4)+(G131*Modellvärden!G$4)+(H131*Modellvärden!H$4)+(I131*Modellvärden!I$4)+(J131*Modellvärden!J$4)+(K131*Modellvärden!K$4)+(L131*Modellvärden!L$4))</f>
        <v>36.095177289875181</v>
      </c>
      <c r="O131" s="57">
        <f>IF(K131="",(B131*Modellvärden!B$12)+(C131*Modellvärden!C$12)+(D131*Modellvärden!D$12)+(E131*Modellvärden!E$12)+(F131*Modellvärden!F$12)+(G131*Modellvärden!G$12),(B131*Modellvärden!B$5)+(C131*Modellvärden!C$5)+(D131*Modellvärden!D$5)+(E131*Modellvärden!E$5)+(F131*Modellvärden!F$5)+(G131*Modellvärden!G$5)+(H131*Modellvärden!H$5)+(I131*Modellvärden!I$5)+(J131*Modellvärden!J$5)
+(K131*Modellvärden!K$5)+(L131*Modellvärden!L$5))</f>
        <v>35.801314924699433</v>
      </c>
      <c r="P131" s="57">
        <f>(_xlfn.XLOOKUP(M131,Regressionsresultat!$B$53:$B$61,Modellvärden!$B$21:$B$29)*Modellvärden!$B$18)</f>
        <v>26.277491899999998</v>
      </c>
      <c r="Q131" s="57">
        <f t="shared" si="2"/>
        <v>32.724661371524867</v>
      </c>
      <c r="R131" s="57"/>
    </row>
    <row r="132" spans="1:18" ht="16" x14ac:dyDescent="0.35">
      <c r="A132" s="55" t="s">
        <v>327</v>
      </c>
      <c r="B132" s="56">
        <f>IF(_xlfn.XLOOKUP($A132,Indata!$A:$A,Indata!B:B)&lt;&gt;0,(_xlfn.XLOOKUP($A132,Indata!$A:$A,Indata!B:B)*Modellvärden!B$7)+Modellvärden!B$6,"")</f>
        <v>34.076423002000006</v>
      </c>
      <c r="C132" s="56">
        <f>IF(_xlfn.XLOOKUP($A132,Indata!$A:$A,Indata!C:C)&lt;&gt;0,(_xlfn.XLOOKUP($A132,Indata!$A:$A,Indata!C:C)*Modellvärden!C$7)+Modellvärden!C$6,"")</f>
        <v>39.007172799999999</v>
      </c>
      <c r="D132" s="56">
        <f>IF(_xlfn.XLOOKUP($A132,Indata!$A:$A,Indata!D:D)&lt;&gt;0,(_xlfn.XLOOKUP($A132,Indata!$A:$A,Indata!D:D)*Modellvärden!D$7)+Modellvärden!D$6,"")</f>
        <v>34.087976400000002</v>
      </c>
      <c r="E132" s="56">
        <f>IF(_xlfn.XLOOKUP($A132,Indata!$A:$A,Indata!E:E)&lt;&gt;0,(_xlfn.XLOOKUP($A132,Indata!$A:$A,Indata!E:E)*Modellvärden!E$7)+Modellvärden!E$6,"")</f>
        <v>35.895483900000002</v>
      </c>
      <c r="F132" s="56">
        <f>IF(_xlfn.XLOOKUP($A132,Indata!$A:$A,Indata!F:F)&lt;&gt;0,(_xlfn.XLOOKUP($A132,Indata!$A:$A,Indata!F:F)*Modellvärden!F$7)+Modellvärden!F$6,"")</f>
        <v>38.144126497148051</v>
      </c>
      <c r="G132" s="56">
        <f>IF(_xlfn.XLOOKUP($A132,Indata!$A:$A,Indata!G:G)&lt;&gt;0,(_xlfn.XLOOKUP($A132,Indata!$A:$A,Indata!G:G)*Modellvärden!G$7)+Modellvärden!G$6,"")</f>
        <v>35.257967600000001</v>
      </c>
      <c r="H132" s="56">
        <f>IF(_xlfn.XLOOKUP($A132,Indata!$A:$A,Indata!H:H)&lt;&gt;0,(_xlfn.XLOOKUP($A132,Indata!$A:$A,Indata!H:H)*Modellvärden!H$7)+Modellvärden!H$6,"")</f>
        <v>33.806855919999997</v>
      </c>
      <c r="I132" s="56">
        <f>IF(_xlfn.XLOOKUP($A132,Indata!$A:$A,Indata!I:I)&lt;&gt;0,(_xlfn.XLOOKUP($A132,Indata!$A:$A,Indata!I:I)*Modellvärden!I$7)+Modellvärden!I$6,"")</f>
        <v>42.928614959999997</v>
      </c>
      <c r="J132" s="56">
        <f>IF(_xlfn.XLOOKUP($A132,Indata!$A:$A,Indata!J:J)&lt;&gt;0,(_xlfn.XLOOKUP($A132,Indata!$A:$A,Indata!J:J)*Modellvärden!J$7)+Modellvärden!J$6,"")</f>
        <v>38.312399040000003</v>
      </c>
      <c r="K132" s="56">
        <f>IF(_xlfn.XLOOKUP($A132,Indata!$A:$A,Indata!K:K)&lt;&gt;0,(_xlfn.XLOOKUP($A132,Indata!$A:$A,Indata!K:K)*Modellvärden!K$7)+Modellvärden!K$6,"")</f>
        <v>36.330932310000009</v>
      </c>
      <c r="L132" s="56">
        <f>IF(_xlfn.XLOOKUP($A132,Indata!$A:$A,Indata!L:L)&lt;&gt;0,(_xlfn.XLOOKUP($A132,Indata!$A:$A,Indata!L:L)*Modellvärden!L$7)+Modellvärden!L$6,"")</f>
        <v>29.326049000000012</v>
      </c>
      <c r="M132" t="str">
        <f>_xlfn.XLOOKUP(A132,Indata!A:A,Indata!M:M)</f>
        <v>Större stad</v>
      </c>
      <c r="N132" s="57">
        <f>IF(K132="",(B132*Modellvärden!B$11)+(C132*Modellvärden!C$11)+(D132*Modellvärden!D$11)+(E132*Modellvärden!E$11)+(F132*Modellvärden!F$11)+(G132*Modellvärden!G$11), (B132*Modellvärden!B$4)+(C132*Modellvärden!C$4)+(D132*Modellvärden!D$4)+(E132*Modellvärden!E$4)+(F132*Modellvärden!F$4)+(G132*Modellvärden!G$4)+(H132*Modellvärden!H$4)+(I132*Modellvärden!I$4)+(J132*Modellvärden!J$4)+(K132*Modellvärden!K$4)+(L132*Modellvärden!L$4))</f>
        <v>36.120434313758317</v>
      </c>
      <c r="O132" s="57">
        <f>IF(K132="",(B132*Modellvärden!B$12)+(C132*Modellvärden!C$12)+(D132*Modellvärden!D$12)+(E132*Modellvärden!E$12)+(F132*Modellvärden!F$12)+(G132*Modellvärden!G$12),(B132*Modellvärden!B$5)+(C132*Modellvärden!C$5)+(D132*Modellvärden!D$5)+(E132*Modellvärden!E$5)+(F132*Modellvärden!F$5)+(G132*Modellvärden!G$5)+(H132*Modellvärden!H$5)+(I132*Modellvärden!I$5)+(J132*Modellvärden!J$5)
+(K132*Modellvärden!K$5)+(L132*Modellvärden!L$5))</f>
        <v>36.205701180829571</v>
      </c>
      <c r="P132" s="57">
        <f>(_xlfn.XLOOKUP(M132,Regressionsresultat!$B$53:$B$61,Modellvärden!$B$21:$B$29)*Modellvärden!$B$18)</f>
        <v>46.017619999999994</v>
      </c>
      <c r="Q132" s="57">
        <f t="shared" si="2"/>
        <v>39.447918498195961</v>
      </c>
      <c r="R132" s="57"/>
    </row>
    <row r="133" spans="1:18" ht="16" x14ac:dyDescent="0.35">
      <c r="A133" s="55" t="s">
        <v>148</v>
      </c>
      <c r="B133" s="56">
        <f>IF(_xlfn.XLOOKUP($A133,Indata!$A:$A,Indata!B:B)&lt;&gt;0,(_xlfn.XLOOKUP($A133,Indata!$A:$A,Indata!B:B)*Modellvärden!B$7)+Modellvärden!B$6,"")</f>
        <v>37.124639887000001</v>
      </c>
      <c r="C133" s="56">
        <f>IF(_xlfn.XLOOKUP($A133,Indata!$A:$A,Indata!C:C)&lt;&gt;0,(_xlfn.XLOOKUP($A133,Indata!$A:$A,Indata!C:C)*Modellvärden!C$7)+Modellvärden!C$6,"")</f>
        <v>43.790063199999999</v>
      </c>
      <c r="D133" s="56">
        <f>IF(_xlfn.XLOOKUP($A133,Indata!$A:$A,Indata!D:D)&lt;&gt;0,(_xlfn.XLOOKUP($A133,Indata!$A:$A,Indata!D:D)*Modellvärden!D$7)+Modellvärden!D$6,"")</f>
        <v>36.484629120000001</v>
      </c>
      <c r="E133" s="56">
        <f>IF(_xlfn.XLOOKUP($A133,Indata!$A:$A,Indata!E:E)&lt;&gt;0,(_xlfn.XLOOKUP($A133,Indata!$A:$A,Indata!E:E)*Modellvärden!E$7)+Modellvärden!E$6,"")</f>
        <v>44.2615026</v>
      </c>
      <c r="F133" s="56">
        <f>IF(_xlfn.XLOOKUP($A133,Indata!$A:$A,Indata!F:F)&lt;&gt;0,(_xlfn.XLOOKUP($A133,Indata!$A:$A,Indata!F:F)*Modellvärden!F$7)+Modellvärden!F$6,"")</f>
        <v>38.689295961957875</v>
      </c>
      <c r="G133" s="56">
        <f>IF(_xlfn.XLOOKUP($A133,Indata!$A:$A,Indata!G:G)&lt;&gt;0,(_xlfn.XLOOKUP($A133,Indata!$A:$A,Indata!G:G)*Modellvärden!G$7)+Modellvärden!G$6,"")</f>
        <v>44.465765999999995</v>
      </c>
      <c r="H133" s="56">
        <f>IF(_xlfn.XLOOKUP($A133,Indata!$A:$A,Indata!H:H)&lt;&gt;0,(_xlfn.XLOOKUP($A133,Indata!$A:$A,Indata!H:H)*Modellvärden!H$7)+Modellvärden!H$6,"")</f>
        <v>33.899565559999999</v>
      </c>
      <c r="I133" s="56">
        <f>IF(_xlfn.XLOOKUP($A133,Indata!$A:$A,Indata!I:I)&lt;&gt;0,(_xlfn.XLOOKUP($A133,Indata!$A:$A,Indata!I:I)*Modellvärden!I$7)+Modellvärden!I$6,"")</f>
        <v>44.278682480000001</v>
      </c>
      <c r="J133" s="56">
        <f>IF(_xlfn.XLOOKUP($A133,Indata!$A:$A,Indata!J:J)&lt;&gt;0,(_xlfn.XLOOKUP($A133,Indata!$A:$A,Indata!J:J)*Modellvärden!J$7)+Modellvärden!J$6,"")</f>
        <v>42.383647760000002</v>
      </c>
      <c r="K133" s="56">
        <f>IF(_xlfn.XLOOKUP($A133,Indata!$A:$A,Indata!K:K)&lt;&gt;0,(_xlfn.XLOOKUP($A133,Indata!$A:$A,Indata!K:K)*Modellvärden!K$7)+Modellvärden!K$6,"")</f>
        <v>33.659185250000007</v>
      </c>
      <c r="L133" s="56">
        <f>IF(_xlfn.XLOOKUP($A133,Indata!$A:$A,Indata!L:L)&lt;&gt;0,(_xlfn.XLOOKUP($A133,Indata!$A:$A,Indata!L:L)*Modellvärden!L$7)+Modellvärden!L$6,"")</f>
        <v>29.787362200000018</v>
      </c>
      <c r="M133" t="str">
        <f>_xlfn.XLOOKUP(A133,Indata!A:A,Indata!M:M)</f>
        <v>Större stad</v>
      </c>
      <c r="N133" s="57">
        <f>IF(K133="",(B133*Modellvärden!B$11)+(C133*Modellvärden!C$11)+(D133*Modellvärden!D$11)+(E133*Modellvärden!E$11)+(F133*Modellvärden!F$11)+(G133*Modellvärden!G$11), (B133*Modellvärden!B$4)+(C133*Modellvärden!C$4)+(D133*Modellvärden!D$4)+(E133*Modellvärden!E$4)+(F133*Modellvärden!F$4)+(G133*Modellvärden!G$4)+(H133*Modellvärden!H$4)+(I133*Modellvärden!I$4)+(J133*Modellvärden!J$4)+(K133*Modellvärden!K$4)+(L133*Modellvärden!L$4))</f>
        <v>39.358962434501393</v>
      </c>
      <c r="O133" s="57">
        <f>IF(K133="",(B133*Modellvärden!B$12)+(C133*Modellvärden!C$12)+(D133*Modellvärden!D$12)+(E133*Modellvärden!E$12)+(F133*Modellvärden!F$12)+(G133*Modellvärden!G$12),(B133*Modellvärden!B$5)+(C133*Modellvärden!C$5)+(D133*Modellvärden!D$5)+(E133*Modellvärden!E$5)+(F133*Modellvärden!F$5)+(G133*Modellvärden!G$5)+(H133*Modellvärden!H$5)+(I133*Modellvärden!I$5)+(J133*Modellvärden!J$5)
+(K133*Modellvärden!K$5)+(L133*Modellvärden!L$5))</f>
        <v>39.760199552147355</v>
      </c>
      <c r="P133" s="57">
        <f>(_xlfn.XLOOKUP(M133,Regressionsresultat!$B$53:$B$61,Modellvärden!$B$21:$B$29)*Modellvärden!$B$18)</f>
        <v>46.017619999999994</v>
      </c>
      <c r="Q133" s="57">
        <f t="shared" si="2"/>
        <v>41.712260662216245</v>
      </c>
      <c r="R133" s="57"/>
    </row>
    <row r="134" spans="1:18" ht="16" x14ac:dyDescent="0.35">
      <c r="A134" s="55" t="s">
        <v>315</v>
      </c>
      <c r="B134" s="56">
        <f>IF(_xlfn.XLOOKUP($A134,Indata!$A:$A,Indata!B:B)&lt;&gt;0,(_xlfn.XLOOKUP($A134,Indata!$A:$A,Indata!B:B)*Modellvärden!B$7)+Modellvärden!B$6,"")</f>
        <v>27.787081291</v>
      </c>
      <c r="C134" s="56">
        <f>IF(_xlfn.XLOOKUP($A134,Indata!$A:$A,Indata!C:C)&lt;&gt;0,(_xlfn.XLOOKUP($A134,Indata!$A:$A,Indata!C:C)*Modellvärden!C$7)+Modellvärden!C$6,"")</f>
        <v>32.702820700000004</v>
      </c>
      <c r="D134" s="56">
        <f>IF(_xlfn.XLOOKUP($A134,Indata!$A:$A,Indata!D:D)&lt;&gt;0,(_xlfn.XLOOKUP($A134,Indata!$A:$A,Indata!D:D)*Modellvärden!D$7)+Modellvärden!D$6,"")</f>
        <v>33.767108159999999</v>
      </c>
      <c r="E134" s="56">
        <f>IF(_xlfn.XLOOKUP($A134,Indata!$A:$A,Indata!E:E)&lt;&gt;0,(_xlfn.XLOOKUP($A134,Indata!$A:$A,Indata!E:E)*Modellvärden!E$7)+Modellvärden!E$6,"")</f>
        <v>33.818000699999999</v>
      </c>
      <c r="F134" s="56">
        <f>IF(_xlfn.XLOOKUP($A134,Indata!$A:$A,Indata!F:F)&lt;&gt;0,(_xlfn.XLOOKUP($A134,Indata!$A:$A,Indata!F:F)*Modellvärden!F$7)+Modellvärden!F$6,"")</f>
        <v>37.107119845626073</v>
      </c>
      <c r="G134" s="56">
        <f>IF(_xlfn.XLOOKUP($A134,Indata!$A:$A,Indata!G:G)&lt;&gt;0,(_xlfn.XLOOKUP($A134,Indata!$A:$A,Indata!G:G)*Modellvärden!G$7)+Modellvärden!G$6,"")</f>
        <v>36.341237999999997</v>
      </c>
      <c r="H134" s="56">
        <f>IF(_xlfn.XLOOKUP($A134,Indata!$A:$A,Indata!H:H)&lt;&gt;0,(_xlfn.XLOOKUP($A134,Indata!$A:$A,Indata!H:H)*Modellvärden!H$7)+Modellvärden!H$6,"")</f>
        <v>34.919371599999998</v>
      </c>
      <c r="I134" s="56">
        <f>IF(_xlfn.XLOOKUP($A134,Indata!$A:$A,Indata!I:I)&lt;&gt;0,(_xlfn.XLOOKUP($A134,Indata!$A:$A,Indata!I:I)*Modellvärden!I$7)+Modellvärden!I$6,"")</f>
        <v>36.009518920000005</v>
      </c>
      <c r="J134" s="56">
        <f>IF(_xlfn.XLOOKUP($A134,Indata!$A:$A,Indata!J:J)&lt;&gt;0,(_xlfn.XLOOKUP($A134,Indata!$A:$A,Indata!J:J)*Modellvärden!J$7)+Modellvärden!J$6,"")</f>
        <v>44.498582160000005</v>
      </c>
      <c r="K134" s="56">
        <f>IF(_xlfn.XLOOKUP($A134,Indata!$A:$A,Indata!K:K)&lt;&gt;0,(_xlfn.XLOOKUP($A134,Indata!$A:$A,Indata!K:K)*Modellvärden!K$7)+Modellvärden!K$6,"")</f>
        <v>31.709531989999999</v>
      </c>
      <c r="L134" s="56">
        <f>IF(_xlfn.XLOOKUP($A134,Indata!$A:$A,Indata!L:L)&lt;&gt;0,(_xlfn.XLOOKUP($A134,Indata!$A:$A,Indata!L:L)*Modellvärden!L$7)+Modellvärden!L$6,"")</f>
        <v>27.480796200000015</v>
      </c>
      <c r="M134" t="str">
        <f>_xlfn.XLOOKUP(A134,Indata!A:A,Indata!M:M)</f>
        <v>Landsbygdskommun</v>
      </c>
      <c r="N134" s="57">
        <f>IF(K134="",(B134*Modellvärden!B$11)+(C134*Modellvärden!C$11)+(D134*Modellvärden!D$11)+(E134*Modellvärden!E$11)+(F134*Modellvärden!F$11)+(G134*Modellvärden!G$11), (B134*Modellvärden!B$4)+(C134*Modellvärden!C$4)+(D134*Modellvärden!D$4)+(E134*Modellvärden!E$4)+(F134*Modellvärden!F$4)+(G134*Modellvärden!G$4)+(H134*Modellvärden!H$4)+(I134*Modellvärden!I$4)+(J134*Modellvärden!J$4)+(K134*Modellvärden!K$4)+(L134*Modellvärden!L$4))</f>
        <v>33.917666572471603</v>
      </c>
      <c r="O134" s="57">
        <f>IF(K134="",(B134*Modellvärden!B$12)+(C134*Modellvärden!C$12)+(D134*Modellvärden!D$12)+(E134*Modellvärden!E$12)+(F134*Modellvärden!F$12)+(G134*Modellvärden!G$12),(B134*Modellvärden!B$5)+(C134*Modellvärden!C$5)+(D134*Modellvärden!D$5)+(E134*Modellvärden!E$5)+(F134*Modellvärden!F$5)+(G134*Modellvärden!G$5)+(H134*Modellvärden!H$5)+(I134*Modellvärden!I$5)+(J134*Modellvärden!J$5)
+(K134*Modellvärden!K$5)+(L134*Modellvärden!L$5))</f>
        <v>33.640632183885103</v>
      </c>
      <c r="P134" s="57">
        <f>(_xlfn.XLOOKUP(M134,Regressionsresultat!$B$53:$B$61,Modellvärden!$B$21:$B$29)*Modellvärden!$B$18)</f>
        <v>25.386849999999999</v>
      </c>
      <c r="Q134" s="57">
        <f t="shared" si="2"/>
        <v>30.9817162521189</v>
      </c>
      <c r="R134" s="57"/>
    </row>
    <row r="135" spans="1:18" ht="16" x14ac:dyDescent="0.35">
      <c r="A135" s="55" t="s">
        <v>200</v>
      </c>
      <c r="B135" s="56">
        <f>IF(_xlfn.XLOOKUP($A135,Indata!$A:$A,Indata!B:B)&lt;&gt;0,(_xlfn.XLOOKUP($A135,Indata!$A:$A,Indata!B:B)*Modellvärden!B$7)+Modellvärden!B$6,"")</f>
        <v>37.524851884</v>
      </c>
      <c r="C135" s="56">
        <f>IF(_xlfn.XLOOKUP($A135,Indata!$A:$A,Indata!C:C)&lt;&gt;0,(_xlfn.XLOOKUP($A135,Indata!$A:$A,Indata!C:C)*Modellvärden!C$7)+Modellvärden!C$6,"")</f>
        <v>32.867709099999999</v>
      </c>
      <c r="D135" s="56">
        <f>IF(_xlfn.XLOOKUP($A135,Indata!$A:$A,Indata!D:D)&lt;&gt;0,(_xlfn.XLOOKUP($A135,Indata!$A:$A,Indata!D:D)*Modellvärden!D$7)+Modellvärden!D$6,"")</f>
        <v>34.347897600000003</v>
      </c>
      <c r="E135" s="56">
        <f>IF(_xlfn.XLOOKUP($A135,Indata!$A:$A,Indata!E:E)&lt;&gt;0,(_xlfn.XLOOKUP($A135,Indata!$A:$A,Indata!E:E)*Modellvärden!E$7)+Modellvärden!E$6,"")</f>
        <v>33.967306999999998</v>
      </c>
      <c r="F135" s="56">
        <f>IF(_xlfn.XLOOKUP($A135,Indata!$A:$A,Indata!F:F)&lt;&gt;0,(_xlfn.XLOOKUP($A135,Indata!$A:$A,Indata!F:F)*Modellvärden!F$7)+Modellvärden!F$6,"")</f>
        <v>35.32475789414255</v>
      </c>
      <c r="G135" s="56">
        <f>IF(_xlfn.XLOOKUP($A135,Indata!$A:$A,Indata!G:G)&lt;&gt;0,(_xlfn.XLOOKUP($A135,Indata!$A:$A,Indata!G:G)*Modellvärden!G$7)+Modellvärden!G$6,"")</f>
        <v>34.919445599999996</v>
      </c>
      <c r="H135" s="56">
        <f>IF(_xlfn.XLOOKUP($A135,Indata!$A:$A,Indata!H:H)&lt;&gt;0,(_xlfn.XLOOKUP($A135,Indata!$A:$A,Indata!H:H)*Modellvärden!H$7)+Modellvärden!H$6,"")</f>
        <v>32.277146860000002</v>
      </c>
      <c r="I135" s="56">
        <f>IF(_xlfn.XLOOKUP($A135,Indata!$A:$A,Indata!I:I)&lt;&gt;0,(_xlfn.XLOOKUP($A135,Indata!$A:$A,Indata!I:I)*Modellvärden!I$7)+Modellvärden!I$6,"")</f>
        <v>44.194303259999998</v>
      </c>
      <c r="J135" s="56">
        <f>IF(_xlfn.XLOOKUP($A135,Indata!$A:$A,Indata!J:J)&lt;&gt;0,(_xlfn.XLOOKUP($A135,Indata!$A:$A,Indata!J:J)*Modellvärden!J$7)+Modellvärden!J$6,"")</f>
        <v>34.717010560000006</v>
      </c>
      <c r="K135" s="56">
        <f>IF(_xlfn.XLOOKUP($A135,Indata!$A:$A,Indata!K:K)&lt;&gt;0,(_xlfn.XLOOKUP($A135,Indata!$A:$A,Indata!K:K)*Modellvärden!K$7)+Modellvärden!K$6,"")</f>
        <v>33.334243040000004</v>
      </c>
      <c r="L135" s="56">
        <f>IF(_xlfn.XLOOKUP($A135,Indata!$A:$A,Indata!L:L)&lt;&gt;0,(_xlfn.XLOOKUP($A135,Indata!$A:$A,Indata!L:L)*Modellvärden!L$7)+Modellvärden!L$6,"")</f>
        <v>31.632615000000015</v>
      </c>
      <c r="M135" t="str">
        <f>_xlfn.XLOOKUP(A135,Indata!A:A,Indata!M:M)</f>
        <v>Landsbygdskommun</v>
      </c>
      <c r="N135" s="57">
        <f>IF(K135="",(B135*Modellvärden!B$11)+(C135*Modellvärden!C$11)+(D135*Modellvärden!D$11)+(E135*Modellvärden!E$11)+(F135*Modellvärden!F$11)+(G135*Modellvärden!G$11), (B135*Modellvärden!B$4)+(C135*Modellvärden!C$4)+(D135*Modellvärden!D$4)+(E135*Modellvärden!E$4)+(F135*Modellvärden!F$4)+(G135*Modellvärden!G$4)+(H135*Modellvärden!H$4)+(I135*Modellvärden!I$4)+(J135*Modellvärden!J$4)+(K135*Modellvärden!K$4)+(L135*Modellvärden!L$4))</f>
        <v>35.150871819242781</v>
      </c>
      <c r="O135" s="57">
        <f>IF(K135="",(B135*Modellvärden!B$12)+(C135*Modellvärden!C$12)+(D135*Modellvärden!D$12)+(E135*Modellvärden!E$12)+(F135*Modellvärden!F$12)+(G135*Modellvärden!G$12),(B135*Modellvärden!B$5)+(C135*Modellvärden!C$5)+(D135*Modellvärden!D$5)+(E135*Modellvärden!E$5)+(F135*Modellvärden!F$5)+(G135*Modellvärden!G$5)+(H135*Modellvärden!H$5)+(I135*Modellvärden!I$5)+(J135*Modellvärden!J$5)
+(K135*Modellvärden!K$5)+(L135*Modellvärden!L$5))</f>
        <v>35.122649452368208</v>
      </c>
      <c r="P135" s="57">
        <f>(_xlfn.XLOOKUP(M135,Regressionsresultat!$B$53:$B$61,Modellvärden!$B$21:$B$29)*Modellvärden!$B$18)</f>
        <v>25.386849999999999</v>
      </c>
      <c r="Q135" s="57">
        <f t="shared" si="2"/>
        <v>31.886790423870327</v>
      </c>
      <c r="R135" s="57"/>
    </row>
    <row r="136" spans="1:18" ht="16" x14ac:dyDescent="0.35">
      <c r="A136" s="55" t="s">
        <v>147</v>
      </c>
      <c r="B136" s="56">
        <f>IF(_xlfn.XLOOKUP($A136,Indata!$A:$A,Indata!B:B)&lt;&gt;0,(_xlfn.XLOOKUP($A136,Indata!$A:$A,Indata!B:B)*Modellvärden!B$7)+Modellvärden!B$6,"")</f>
        <v>37.619517802000004</v>
      </c>
      <c r="C136" s="56">
        <f>IF(_xlfn.XLOOKUP($A136,Indata!$A:$A,Indata!C:C)&lt;&gt;0,(_xlfn.XLOOKUP($A136,Indata!$A:$A,Indata!C:C)*Modellvärden!C$7)+Modellvärden!C$6,"")</f>
        <v>65.560308700000007</v>
      </c>
      <c r="D136" s="56">
        <f>IF(_xlfn.XLOOKUP($A136,Indata!$A:$A,Indata!D:D)&lt;&gt;0,(_xlfn.XLOOKUP($A136,Indata!$A:$A,Indata!D:D)*Modellvärden!D$7)+Modellvärden!D$6,"")</f>
        <v>54.444287760000002</v>
      </c>
      <c r="E136" s="56">
        <f>IF(_xlfn.XLOOKUP($A136,Indata!$A:$A,Indata!E:E)&lt;&gt;0,(_xlfn.XLOOKUP($A136,Indata!$A:$A,Indata!E:E)*Modellvärden!E$7)+Modellvärden!E$6,"")</f>
        <v>53.510810199999995</v>
      </c>
      <c r="F136" s="56">
        <f>IF(_xlfn.XLOOKUP($A136,Indata!$A:$A,Indata!F:F)&lt;&gt;0,(_xlfn.XLOOKUP($A136,Indata!$A:$A,Indata!F:F)*Modellvärden!F$7)+Modellvärden!F$6,"")</f>
        <v>38.402292432109505</v>
      </c>
      <c r="G136" s="56">
        <f>IF(_xlfn.XLOOKUP($A136,Indata!$A:$A,Indata!G:G)&lt;&gt;0,(_xlfn.XLOOKUP($A136,Indata!$A:$A,Indata!G:G)*Modellvärden!G$7)+Modellvärden!G$6,"")</f>
        <v>44.533470399999999</v>
      </c>
      <c r="H136" s="56">
        <f>IF(_xlfn.XLOOKUP($A136,Indata!$A:$A,Indata!H:H)&lt;&gt;0,(_xlfn.XLOOKUP($A136,Indata!$A:$A,Indata!H:H)*Modellvärden!H$7)+Modellvärden!H$6,"")</f>
        <v>43.031465099999998</v>
      </c>
      <c r="I136" s="56">
        <f>IF(_xlfn.XLOOKUP($A136,Indata!$A:$A,Indata!I:I)&lt;&gt;0,(_xlfn.XLOOKUP($A136,Indata!$A:$A,Indata!I:I)*Modellvärden!I$7)+Modellvärden!I$6,"")</f>
        <v>40.05972148</v>
      </c>
      <c r="J136" s="56">
        <f>IF(_xlfn.XLOOKUP($A136,Indata!$A:$A,Indata!J:J)&lt;&gt;0,(_xlfn.XLOOKUP($A136,Indata!$A:$A,Indata!J:J)*Modellvärden!J$7)+Modellvärden!J$6,"")</f>
        <v>41.960660880000006</v>
      </c>
      <c r="K136" s="56">
        <f>IF(_xlfn.XLOOKUP($A136,Indata!$A:$A,Indata!K:K)&lt;&gt;0,(_xlfn.XLOOKUP($A136,Indata!$A:$A,Indata!K:K)*Modellvärden!K$7)+Modellvärden!K$6,"")</f>
        <v>39.07488875</v>
      </c>
      <c r="L136" s="56">
        <f>IF(_xlfn.XLOOKUP($A136,Indata!$A:$A,Indata!L:L)&lt;&gt;0,(_xlfn.XLOOKUP($A136,Indata!$A:$A,Indata!L:L)*Modellvärden!L$7)+Modellvärden!L$6,"")</f>
        <v>44.549384599999996</v>
      </c>
      <c r="M136" t="str">
        <f>_xlfn.XLOOKUP(A136,Indata!A:A,Indata!M:M)</f>
        <v>Storstäder</v>
      </c>
      <c r="N136" s="57">
        <f>IF(K136="",(B136*Modellvärden!B$11)+(C136*Modellvärden!C$11)+(D136*Modellvärden!D$11)+(E136*Modellvärden!E$11)+(F136*Modellvärden!F$11)+(G136*Modellvärden!G$11), (B136*Modellvärden!B$4)+(C136*Modellvärden!C$4)+(D136*Modellvärden!D$4)+(E136*Modellvärden!E$4)+(F136*Modellvärden!F$4)+(G136*Modellvärden!G$4)+(H136*Modellvärden!H$4)+(I136*Modellvärden!I$4)+(J136*Modellvärden!J$4)+(K136*Modellvärden!K$4)+(L136*Modellvärden!L$4))</f>
        <v>47.048176442999306</v>
      </c>
      <c r="O136" s="57">
        <f>IF(K136="",(B136*Modellvärden!B$12)+(C136*Modellvärden!C$12)+(D136*Modellvärden!D$12)+(E136*Modellvärden!E$12)+(F136*Modellvärden!F$12)+(G136*Modellvärden!G$12),(B136*Modellvärden!B$5)+(C136*Modellvärden!C$5)+(D136*Modellvärden!D$5)+(E136*Modellvärden!E$5)+(F136*Modellvärden!F$5)+(G136*Modellvärden!G$5)+(H136*Modellvärden!H$5)+(I136*Modellvärden!I$5)+(J136*Modellvärden!J$5)
+(K136*Modellvärden!K$5)+(L136*Modellvärden!L$5))</f>
        <v>48.809388653353729</v>
      </c>
      <c r="P136" s="57">
        <f>(_xlfn.XLOOKUP(M136,Regressionsresultat!$B$53:$B$61,Modellvärden!$B$21:$B$29)*Modellvärden!$B$18)</f>
        <v>107.94183</v>
      </c>
      <c r="Q136" s="57">
        <f t="shared" si="2"/>
        <v>67.933131698784337</v>
      </c>
      <c r="R136" s="57"/>
    </row>
    <row r="137" spans="1:18" ht="16" x14ac:dyDescent="0.35">
      <c r="A137" s="55" t="s">
        <v>259</v>
      </c>
      <c r="B137" s="56">
        <f>IF(_xlfn.XLOOKUP($A137,Indata!$A:$A,Indata!B:B)&lt;&gt;0,(_xlfn.XLOOKUP($A137,Indata!$A:$A,Indata!B:B)*Modellvärden!B$7)+Modellvärden!B$6,"")</f>
        <v>30.415738534000003</v>
      </c>
      <c r="C137" s="56">
        <f>IF(_xlfn.XLOOKUP($A137,Indata!$A:$A,Indata!C:C)&lt;&gt;0,(_xlfn.XLOOKUP($A137,Indata!$A:$A,Indata!C:C)*Modellvärden!C$7)+Modellvärden!C$6,"")</f>
        <v>32.519433999999997</v>
      </c>
      <c r="D137" s="56">
        <f>IF(_xlfn.XLOOKUP($A137,Indata!$A:$A,Indata!D:D)&lt;&gt;0,(_xlfn.XLOOKUP($A137,Indata!$A:$A,Indata!D:D)*Modellvärden!D$7)+Modellvärden!D$6,"")</f>
        <v>33.769797000000004</v>
      </c>
      <c r="E137" s="56">
        <f>IF(_xlfn.XLOOKUP($A137,Indata!$A:$A,Indata!E:E)&lt;&gt;0,(_xlfn.XLOOKUP($A137,Indata!$A:$A,Indata!E:E)*Modellvärden!E$7)+Modellvärden!E$6,"")</f>
        <v>33.787012599999997</v>
      </c>
      <c r="F137" s="56">
        <f>IF(_xlfn.XLOOKUP($A137,Indata!$A:$A,Indata!F:F)&lt;&gt;0,(_xlfn.XLOOKUP($A137,Indata!$A:$A,Indata!F:F)*Modellvärden!F$7)+Modellvärden!F$6,"")</f>
        <v>36.691767020861768</v>
      </c>
      <c r="G137" s="56">
        <f>IF(_xlfn.XLOOKUP($A137,Indata!$A:$A,Indata!G:G)&lt;&gt;0,(_xlfn.XLOOKUP($A137,Indata!$A:$A,Indata!G:G)*Modellvärden!G$7)+Modellvärden!G$6,"")</f>
        <v>40.6066152</v>
      </c>
      <c r="H137" s="56">
        <f>IF(_xlfn.XLOOKUP($A137,Indata!$A:$A,Indata!H:H)&lt;&gt;0,(_xlfn.XLOOKUP($A137,Indata!$A:$A,Indata!H:H)*Modellvärden!H$7)+Modellvärden!H$6,"")</f>
        <v>31.535469739999996</v>
      </c>
      <c r="I137" s="56">
        <f>IF(_xlfn.XLOOKUP($A137,Indata!$A:$A,Indata!I:I)&lt;&gt;0,(_xlfn.XLOOKUP($A137,Indata!$A:$A,Indata!I:I)*Modellvärden!I$7)+Modellvärden!I$6,"")</f>
        <v>31.790557919999998</v>
      </c>
      <c r="J137" s="56">
        <f>IF(_xlfn.XLOOKUP($A137,Indata!$A:$A,Indata!J:J)&lt;&gt;0,(_xlfn.XLOOKUP($A137,Indata!$A:$A,Indata!J:J)*Modellvärden!J$7)+Modellvärden!J$6,"")</f>
        <v>36.091717920000001</v>
      </c>
      <c r="K137" s="56">
        <f>IF(_xlfn.XLOOKUP($A137,Indata!$A:$A,Indata!K:K)&lt;&gt;0,(_xlfn.XLOOKUP($A137,Indata!$A:$A,Indata!K:K)*Modellvärden!K$7)+Modellvärden!K$6,"")</f>
        <v>31.709531989999999</v>
      </c>
      <c r="L137" s="56">
        <f>IF(_xlfn.XLOOKUP($A137,Indata!$A:$A,Indata!L:L)&lt;&gt;0,(_xlfn.XLOOKUP($A137,Indata!$A:$A,Indata!L:L)*Modellvärden!L$7)+Modellvärden!L$6,"")</f>
        <v>30.248675400000025</v>
      </c>
      <c r="M137" t="str">
        <f>_xlfn.XLOOKUP(A137,Indata!A:A,Indata!M:M)</f>
        <v>Landsbygdskommun med besöksnäring</v>
      </c>
      <c r="N137" s="57">
        <f>IF(K137="",(B137*Modellvärden!B$11)+(C137*Modellvärden!C$11)+(D137*Modellvärden!D$11)+(E137*Modellvärden!E$11)+(F137*Modellvärden!F$11)+(G137*Modellvärden!G$11), (B137*Modellvärden!B$4)+(C137*Modellvärden!C$4)+(D137*Modellvärden!D$4)+(E137*Modellvärden!E$4)+(F137*Modellvärden!F$4)+(G137*Modellvärden!G$4)+(H137*Modellvärden!H$4)+(I137*Modellvärden!I$4)+(J137*Modellvärden!J$4)+(K137*Modellvärden!K$4)+(L137*Modellvärden!L$4))</f>
        <v>33.338747786882145</v>
      </c>
      <c r="O137" s="57">
        <f>IF(K137="",(B137*Modellvärden!B$12)+(C137*Modellvärden!C$12)+(D137*Modellvärden!D$12)+(E137*Modellvärden!E$12)+(F137*Modellvärden!F$12)+(G137*Modellvärden!G$12),(B137*Modellvärden!B$5)+(C137*Modellvärden!C$5)+(D137*Modellvärden!D$5)+(E137*Modellvärden!E$5)+(F137*Modellvärden!F$5)+(G137*Modellvärden!G$5)+(H137*Modellvärden!H$5)+(I137*Modellvärden!I$5)+(J137*Modellvärden!J$5)
+(K137*Modellvärden!K$5)+(L137*Modellvärden!L$5))</f>
        <v>33.200135702217288</v>
      </c>
      <c r="P137" s="57">
        <f>(_xlfn.XLOOKUP(M137,Regressionsresultat!$B$53:$B$61,Modellvärden!$B$21:$B$29)*Modellvärden!$B$18)</f>
        <v>33.92051</v>
      </c>
      <c r="Q137" s="57">
        <f t="shared" si="2"/>
        <v>33.486464496366473</v>
      </c>
      <c r="R137" s="57"/>
    </row>
    <row r="138" spans="1:18" ht="16" x14ac:dyDescent="0.35">
      <c r="A138" s="55" t="s">
        <v>307</v>
      </c>
      <c r="B138" s="56">
        <f>IF(_xlfn.XLOOKUP($A138,Indata!$A:$A,Indata!B:B)&lt;&gt;0,(_xlfn.XLOOKUP($A138,Indata!$A:$A,Indata!B:B)*Modellvärden!B$7)+Modellvärden!B$6,"")</f>
        <v>34.976171020000002</v>
      </c>
      <c r="C138" s="56">
        <f>IF(_xlfn.XLOOKUP($A138,Indata!$A:$A,Indata!C:C)&lt;&gt;0,(_xlfn.XLOOKUP($A138,Indata!$A:$A,Indata!C:C)*Modellvärden!C$7)+Modellvärden!C$6,"")</f>
        <v>31.836781000000002</v>
      </c>
      <c r="D138" s="56">
        <f>IF(_xlfn.XLOOKUP($A138,Indata!$A:$A,Indata!D:D)&lt;&gt;0,(_xlfn.XLOOKUP($A138,Indata!$A:$A,Indata!D:D)*Modellvärden!D$7)+Modellvärden!D$6,"")</f>
        <v>33.764419320000002</v>
      </c>
      <c r="E138" s="56">
        <f>IF(_xlfn.XLOOKUP($A138,Indata!$A:$A,Indata!E:E)&lt;&gt;0,(_xlfn.XLOOKUP($A138,Indata!$A:$A,Indata!E:E)*Modellvärden!E$7)+Modellvärden!E$6,"")</f>
        <v>33.656913799999998</v>
      </c>
      <c r="F138" s="56">
        <f>IF(_xlfn.XLOOKUP($A138,Indata!$A:$A,Indata!F:F)&lt;&gt;0,(_xlfn.XLOOKUP($A138,Indata!$A:$A,Indata!F:F)*Modellvärden!F$7)+Modellvärden!F$6,"")</f>
        <v>35.353288766897457</v>
      </c>
      <c r="G138" s="56">
        <f>IF(_xlfn.XLOOKUP($A138,Indata!$A:$A,Indata!G:G)&lt;&gt;0,(_xlfn.XLOOKUP($A138,Indata!$A:$A,Indata!G:G)*Modellvärden!G$7)+Modellvärden!G$6,"")</f>
        <v>25.711647199999998</v>
      </c>
      <c r="H138" s="56">
        <f>IF(_xlfn.XLOOKUP($A138,Indata!$A:$A,Indata!H:H)&lt;&gt;0,(_xlfn.XLOOKUP($A138,Indata!$A:$A,Indata!H:H)*Modellvärden!H$7)+Modellvärden!H$6,"")</f>
        <v>36.449080659999993</v>
      </c>
      <c r="I138" s="56">
        <f>IF(_xlfn.XLOOKUP($A138,Indata!$A:$A,Indata!I:I)&lt;&gt;0,(_xlfn.XLOOKUP($A138,Indata!$A:$A,Indata!I:I)*Modellvärden!I$7)+Modellvärden!I$6,"")</f>
        <v>33.646900759999994</v>
      </c>
      <c r="J138" s="56">
        <f>IF(_xlfn.XLOOKUP($A138,Indata!$A:$A,Indata!J:J)&lt;&gt;0,(_xlfn.XLOOKUP($A138,Indata!$A:$A,Indata!J:J)*Modellvärden!J$7)+Modellvärden!J$6,"")</f>
        <v>32.760696240000001</v>
      </c>
      <c r="K138" s="56">
        <f>IF(_xlfn.XLOOKUP($A138,Indata!$A:$A,Indata!K:K)&lt;&gt;0,(_xlfn.XLOOKUP($A138,Indata!$A:$A,Indata!K:K)*Modellvärden!K$7)+Modellvärden!K$6,"")</f>
        <v>35.572733819999996</v>
      </c>
      <c r="L138" s="56">
        <f>IF(_xlfn.XLOOKUP($A138,Indata!$A:$A,Indata!L:L)&lt;&gt;0,(_xlfn.XLOOKUP($A138,Indata!$A:$A,Indata!L:L)*Modellvärden!L$7)+Modellvärden!L$6,"")</f>
        <v>29.556705599999987</v>
      </c>
      <c r="M138" t="str">
        <f>_xlfn.XLOOKUP(A138,Indata!A:A,Indata!M:M)</f>
        <v>Landsbygdskommun</v>
      </c>
      <c r="N138" s="57">
        <f>IF(K138="",(B138*Modellvärden!B$11)+(C138*Modellvärden!C$11)+(D138*Modellvärden!D$11)+(E138*Modellvärden!E$11)+(F138*Modellvärden!F$11)+(G138*Modellvärden!G$11), (B138*Modellvärden!B$4)+(C138*Modellvärden!C$4)+(D138*Modellvärden!D$4)+(E138*Modellvärden!E$4)+(F138*Modellvärden!F$4)+(G138*Modellvärden!G$4)+(H138*Modellvärden!H$4)+(I138*Modellvärden!I$4)+(J138*Modellvärden!J$4)+(K138*Modellvärden!K$4)+(L138*Modellvärden!L$4))</f>
        <v>32.588105776824698</v>
      </c>
      <c r="O138" s="57">
        <f>IF(K138="",(B138*Modellvärden!B$12)+(C138*Modellvärden!C$12)+(D138*Modellvärden!D$12)+(E138*Modellvärden!E$12)+(F138*Modellvärden!F$12)+(G138*Modellvärden!G$12),(B138*Modellvärden!B$5)+(C138*Modellvärden!C$5)+(D138*Modellvärden!D$5)+(E138*Modellvärden!E$5)+(F138*Modellvärden!F$5)+(G138*Modellvärden!G$5)+(H138*Modellvärden!H$5)+(I138*Modellvärden!I$5)+(J138*Modellvärden!J$5)
+(K138*Modellvärden!K$5)+(L138*Modellvärden!L$5))</f>
        <v>32.294037357632519</v>
      </c>
      <c r="P138" s="57">
        <f>(_xlfn.XLOOKUP(M138,Regressionsresultat!$B$53:$B$61,Modellvärden!$B$21:$B$29)*Modellvärden!$B$18)</f>
        <v>25.386849999999999</v>
      </c>
      <c r="Q138" s="57">
        <f t="shared" si="2"/>
        <v>30.089664378152403</v>
      </c>
      <c r="R138" s="57"/>
    </row>
    <row r="139" spans="1:18" ht="16" x14ac:dyDescent="0.35">
      <c r="A139" s="55" t="s">
        <v>209</v>
      </c>
      <c r="B139" s="56">
        <f>IF(_xlfn.XLOOKUP($A139,Indata!$A:$A,Indata!B:B)&lt;&gt;0,(_xlfn.XLOOKUP($A139,Indata!$A:$A,Indata!B:B)*Modellvärden!B$7)+Modellvärden!B$6,"")</f>
        <v>36.799911214000005</v>
      </c>
      <c r="C139" s="56">
        <f>IF(_xlfn.XLOOKUP($A139,Indata!$A:$A,Indata!C:C)&lt;&gt;0,(_xlfn.XLOOKUP($A139,Indata!$A:$A,Indata!C:C)*Modellvärden!C$7)+Modellvärden!C$6,"")</f>
        <v>33.870373299999997</v>
      </c>
      <c r="D139" s="56">
        <f>IF(_xlfn.XLOOKUP($A139,Indata!$A:$A,Indata!D:D)&lt;&gt;0,(_xlfn.XLOOKUP($A139,Indata!$A:$A,Indata!D:D)*Modellvärden!D$7)+Modellvärden!D$6,"")</f>
        <v>34.113072240000001</v>
      </c>
      <c r="E139" s="56">
        <f>IF(_xlfn.XLOOKUP($A139,Indata!$A:$A,Indata!E:E)&lt;&gt;0,(_xlfn.XLOOKUP($A139,Indata!$A:$A,Indata!E:E)*Modellvärden!E$7)+Modellvärden!E$6,"")</f>
        <v>34.1885774</v>
      </c>
      <c r="F139" s="56">
        <f>IF(_xlfn.XLOOKUP($A139,Indata!$A:$A,Indata!F:F)&lt;&gt;0,(_xlfn.XLOOKUP($A139,Indata!$A:$A,Indata!F:F)*Modellvärden!F$7)+Modellvärden!F$6,"")</f>
        <v>35.362893120962532</v>
      </c>
      <c r="G139" s="56">
        <f>IF(_xlfn.XLOOKUP($A139,Indata!$A:$A,Indata!G:G)&lt;&gt;0,(_xlfn.XLOOKUP($A139,Indata!$A:$A,Indata!G:G)*Modellvärden!G$7)+Modellvärden!G$6,"")</f>
        <v>28.826049599999997</v>
      </c>
      <c r="H139" s="56">
        <f>IF(_xlfn.XLOOKUP($A139,Indata!$A:$A,Indata!H:H)&lt;&gt;0,(_xlfn.XLOOKUP($A139,Indata!$A:$A,Indata!H:H)*Modellvärden!H$7)+Modellvärden!H$6,"")</f>
        <v>33.806855919999997</v>
      </c>
      <c r="I139" s="56">
        <f>IF(_xlfn.XLOOKUP($A139,Indata!$A:$A,Indata!I:I)&lt;&gt;0,(_xlfn.XLOOKUP($A139,Indata!$A:$A,Indata!I:I)*Modellvärden!I$7)+Modellvärden!I$6,"")</f>
        <v>35.672002040000002</v>
      </c>
      <c r="J139" s="56">
        <f>IF(_xlfn.XLOOKUP($A139,Indata!$A:$A,Indata!J:J)&lt;&gt;0,(_xlfn.XLOOKUP($A139,Indata!$A:$A,Indata!J:J)*Modellvärden!J$7)+Modellvärden!J$6,"")</f>
        <v>38.206652320000003</v>
      </c>
      <c r="K139" s="56">
        <f>IF(_xlfn.XLOOKUP($A139,Indata!$A:$A,Indata!K:K)&lt;&gt;0,(_xlfn.XLOOKUP($A139,Indata!$A:$A,Indata!K:K)*Modellvärden!K$7)+Modellvärden!K$6,"")</f>
        <v>35.50052444</v>
      </c>
      <c r="L139" s="56">
        <f>IF(_xlfn.XLOOKUP($A139,Indata!$A:$A,Indata!L:L)&lt;&gt;0,(_xlfn.XLOOKUP($A139,Indata!$A:$A,Indata!L:L)*Modellvärden!L$7)+Modellvärden!L$6,"")</f>
        <v>33.016554600000006</v>
      </c>
      <c r="M139" t="str">
        <f>_xlfn.XLOOKUP(A139,Indata!A:A,Indata!M:M)</f>
        <v>Mindre stad/tätort</v>
      </c>
      <c r="N139" s="57">
        <f>IF(K139="",(B139*Modellvärden!B$11)+(C139*Modellvärden!C$11)+(D139*Modellvärden!D$11)+(E139*Modellvärden!E$11)+(F139*Modellvärden!F$11)+(G139*Modellvärden!G$11), (B139*Modellvärden!B$4)+(C139*Modellvärden!C$4)+(D139*Modellvärden!D$4)+(E139*Modellvärden!E$4)+(F139*Modellvärden!F$4)+(G139*Modellvärden!G$4)+(H139*Modellvärden!H$4)+(I139*Modellvärden!I$4)+(J139*Modellvärden!J$4)+(K139*Modellvärden!K$4)+(L139*Modellvärden!L$4))</f>
        <v>34.279670627914584</v>
      </c>
      <c r="O139" s="57">
        <f>IF(K139="",(B139*Modellvärden!B$12)+(C139*Modellvärden!C$12)+(D139*Modellvärden!D$12)+(E139*Modellvärden!E$12)+(F139*Modellvärden!F$12)+(G139*Modellvärden!G$12),(B139*Modellvärden!B$5)+(C139*Modellvärden!C$5)+(D139*Modellvärden!D$5)+(E139*Modellvärden!E$5)+(F139*Modellvärden!F$5)+(G139*Modellvärden!G$5)+(H139*Modellvärden!H$5)+(I139*Modellvärden!I$5)+(J139*Modellvärden!J$5)
+(K139*Modellvärden!K$5)+(L139*Modellvärden!L$5))</f>
        <v>34.107887808142742</v>
      </c>
      <c r="P139" s="57">
        <f>(_xlfn.XLOOKUP(M139,Regressionsresultat!$B$53:$B$61,Modellvärden!$B$21:$B$29)*Modellvärden!$B$18)</f>
        <v>26.277491899999998</v>
      </c>
      <c r="Q139" s="57">
        <f t="shared" si="2"/>
        <v>31.555016778685779</v>
      </c>
      <c r="R139" s="57"/>
    </row>
    <row r="140" spans="1:18" ht="16" x14ac:dyDescent="0.35">
      <c r="A140" s="55" t="s">
        <v>190</v>
      </c>
      <c r="B140" s="56">
        <f>IF(_xlfn.XLOOKUP($A140,Indata!$A:$A,Indata!B:B)&lt;&gt;0,(_xlfn.XLOOKUP($A140,Indata!$A:$A,Indata!B:B)*Modellvärden!B$7)+Modellvärden!B$6,"")</f>
        <v>36.202903408000005</v>
      </c>
      <c r="C140" s="56">
        <f>IF(_xlfn.XLOOKUP($A140,Indata!$A:$A,Indata!C:C)&lt;&gt;0,(_xlfn.XLOOKUP($A140,Indata!$A:$A,Indata!C:C)*Modellvärden!C$7)+Modellvärden!C$6,"")</f>
        <v>34.869469299999999</v>
      </c>
      <c r="D140" s="56">
        <f>IF(_xlfn.XLOOKUP($A140,Indata!$A:$A,Indata!D:D)&lt;&gt;0,(_xlfn.XLOOKUP($A140,Indata!$A:$A,Indata!D:D)*Modellvärden!D$7)+Modellvärden!D$6,"")</f>
        <v>34.087976400000002</v>
      </c>
      <c r="E140" s="56">
        <f>IF(_xlfn.XLOOKUP($A140,Indata!$A:$A,Indata!E:E)&lt;&gt;0,(_xlfn.XLOOKUP($A140,Indata!$A:$A,Indata!E:E)*Modellvärden!E$7)+Modellvärden!E$6,"")</f>
        <v>34.272322099999997</v>
      </c>
      <c r="F140" s="56">
        <f>IF(_xlfn.XLOOKUP($A140,Indata!$A:$A,Indata!F:F)&lt;&gt;0,(_xlfn.XLOOKUP($A140,Indata!$A:$A,Indata!F:F)*Modellvärden!F$7)+Modellvärden!F$6,"")</f>
        <v>34.395479898949873</v>
      </c>
      <c r="G140" s="56">
        <f>IF(_xlfn.XLOOKUP($A140,Indata!$A:$A,Indata!G:G)&lt;&gt;0,(_xlfn.XLOOKUP($A140,Indata!$A:$A,Indata!G:G)*Modellvärden!G$7)+Modellvärden!G$6,"")</f>
        <v>42.570042799999996</v>
      </c>
      <c r="H140" s="56" t="str">
        <f>IF(_xlfn.XLOOKUP($A140,Indata!$A:$A,Indata!H:H)&lt;&gt;0,(_xlfn.XLOOKUP($A140,Indata!$A:$A,Indata!H:H)*Modellvärden!H$7)+Modellvärden!H$6,"")</f>
        <v/>
      </c>
      <c r="I140" s="56" t="str">
        <f>IF(_xlfn.XLOOKUP($A140,Indata!$A:$A,Indata!I:I)&lt;&gt;0,(_xlfn.XLOOKUP($A140,Indata!$A:$A,Indata!I:I)*Modellvärden!I$7)+Modellvärden!I$6,"")</f>
        <v/>
      </c>
      <c r="J140" s="56" t="str">
        <f>IF(_xlfn.XLOOKUP($A140,Indata!$A:$A,Indata!J:J)&lt;&gt;0,(_xlfn.XLOOKUP($A140,Indata!$A:$A,Indata!J:J)*Modellvärden!J$7)+Modellvärden!J$6,"")</f>
        <v/>
      </c>
      <c r="K140" s="56" t="str">
        <f>IF(_xlfn.XLOOKUP($A140,Indata!$A:$A,Indata!K:K)&lt;&gt;0,(_xlfn.XLOOKUP($A140,Indata!$A:$A,Indata!K:K)*Modellvärden!K$7)+Modellvärden!K$6,"")</f>
        <v/>
      </c>
      <c r="L140" s="56" t="str">
        <f>IF(_xlfn.XLOOKUP($A140,Indata!$A:$A,Indata!L:L)&lt;&gt;0,(_xlfn.XLOOKUP($A140,Indata!$A:$A,Indata!L:L)*Modellvärden!L$7)+Modellvärden!L$6,"")</f>
        <v/>
      </c>
      <c r="M140" t="str">
        <f>_xlfn.XLOOKUP(A140,Indata!A:A,Indata!M:M)</f>
        <v>Pendlingskommun nära större stad</v>
      </c>
      <c r="N140" s="57">
        <f>IF(K140="",(B140*Modellvärden!B$11)+(C140*Modellvärden!C$11)+(D140*Modellvärden!D$11)+(E140*Modellvärden!E$11)+(F140*Modellvärden!F$11)+(G140*Modellvärden!G$11), (B140*Modellvärden!B$4)+(C140*Modellvärden!C$4)+(D140*Modellvärden!D$4)+(E140*Modellvärden!E$4)+(F140*Modellvärden!F$4)+(G140*Modellvärden!G$4)+(H140*Modellvärden!H$4)+(I140*Modellvärden!I$4)+(J140*Modellvärden!J$4)+(K140*Modellvärden!K$4)+(L140*Modellvärden!L$4))</f>
        <v>36.227154375987126</v>
      </c>
      <c r="O140" s="57">
        <f>IF(K140="",(B140*Modellvärden!B$12)+(C140*Modellvärden!C$12)+(D140*Modellvärden!D$12)+(E140*Modellvärden!E$12)+(F140*Modellvärden!F$12)+(G140*Modellvärden!G$12),(B140*Modellvärden!B$5)+(C140*Modellvärden!C$5)+(D140*Modellvärden!D$5)+(E140*Modellvärden!E$5)+(F140*Modellvärden!F$5)+(G140*Modellvärden!G$5)+(H140*Modellvärden!H$5)+(I140*Modellvärden!I$5)+(J140*Modellvärden!J$5)
+(K140*Modellvärden!K$5)+(L140*Modellvärden!L$5))</f>
        <v>36.022906581018148</v>
      </c>
      <c r="P140" s="57">
        <f>(_xlfn.XLOOKUP(M140,Regressionsresultat!$B$53:$B$61,Modellvärden!$B$21:$B$29)*Modellvärden!$B$18)</f>
        <v>32.423676999999998</v>
      </c>
      <c r="Q140" s="57">
        <f t="shared" si="2"/>
        <v>34.891245985668426</v>
      </c>
      <c r="R140" s="57"/>
    </row>
    <row r="141" spans="1:18" ht="16" x14ac:dyDescent="0.35">
      <c r="A141" s="55" t="s">
        <v>100</v>
      </c>
      <c r="B141" s="56">
        <f>IF(_xlfn.XLOOKUP($A141,Indata!$A:$A,Indata!B:B)&lt;&gt;0,(_xlfn.XLOOKUP($A141,Indata!$A:$A,Indata!B:B)*Modellvärden!B$7)+Modellvärden!B$6,"")</f>
        <v>36.958855327000002</v>
      </c>
      <c r="C141" s="56">
        <f>IF(_xlfn.XLOOKUP($A141,Indata!$A:$A,Indata!C:C)&lt;&gt;0,(_xlfn.XLOOKUP($A141,Indata!$A:$A,Indata!C:C)*Modellvärden!C$7)+Modellvärden!C$6,"")</f>
        <v>32.502156399999997</v>
      </c>
      <c r="D141" s="56">
        <f>IF(_xlfn.XLOOKUP($A141,Indata!$A:$A,Indata!D:D)&lt;&gt;0,(_xlfn.XLOOKUP($A141,Indata!$A:$A,Indata!D:D)*Modellvärden!D$7)+Modellvärden!D$6,"")</f>
        <v>33.922164600000002</v>
      </c>
      <c r="E141" s="56">
        <f>IF(_xlfn.XLOOKUP($A141,Indata!$A:$A,Indata!E:E)&lt;&gt;0,(_xlfn.XLOOKUP($A141,Indata!$A:$A,Indata!E:E)*Modellvärden!E$7)+Modellvärden!E$6,"")</f>
        <v>34.192162799999998</v>
      </c>
      <c r="F141" s="56">
        <f>IF(_xlfn.XLOOKUP($A141,Indata!$A:$A,Indata!F:F)&lt;&gt;0,(_xlfn.XLOOKUP($A141,Indata!$A:$A,Indata!F:F)*Modellvärden!F$7)+Modellvärden!F$6,"")</f>
        <v>38.189970031477472</v>
      </c>
      <c r="G141" s="56">
        <f>IF(_xlfn.XLOOKUP($A141,Indata!$A:$A,Indata!G:G)&lt;&gt;0,(_xlfn.XLOOKUP($A141,Indata!$A:$A,Indata!G:G)*Modellvärden!G$7)+Modellvärden!G$6,"")</f>
        <v>29.706206799999997</v>
      </c>
      <c r="H141" s="56">
        <f>IF(_xlfn.XLOOKUP($A141,Indata!$A:$A,Indata!H:H)&lt;&gt;0,(_xlfn.XLOOKUP($A141,Indata!$A:$A,Indata!H:H)*Modellvärden!H$7)+Modellvärden!H$6,"")</f>
        <v>37.839725259999994</v>
      </c>
      <c r="I141" s="56">
        <f>IF(_xlfn.XLOOKUP($A141,Indata!$A:$A,Indata!I:I)&lt;&gt;0,(_xlfn.XLOOKUP($A141,Indata!$A:$A,Indata!I:I)*Modellvärden!I$7)+Modellvärden!I$6,"")</f>
        <v>38.034620199999999</v>
      </c>
      <c r="J141" s="56">
        <f>IF(_xlfn.XLOOKUP($A141,Indata!$A:$A,Indata!J:J)&lt;&gt;0,(_xlfn.XLOOKUP($A141,Indata!$A:$A,Indata!J:J)*Modellvärden!J$7)+Modellvärden!J$6,"")</f>
        <v>38.788259280000005</v>
      </c>
      <c r="K141" s="56">
        <f>IF(_xlfn.XLOOKUP($A141,Indata!$A:$A,Indata!K:K)&lt;&gt;0,(_xlfn.XLOOKUP($A141,Indata!$A:$A,Indata!K:K)*Modellvärden!K$7)+Modellvärden!K$6,"")</f>
        <v>34.30906967</v>
      </c>
      <c r="L141" s="56">
        <f>IF(_xlfn.XLOOKUP($A141,Indata!$A:$A,Indata!L:L)&lt;&gt;0,(_xlfn.XLOOKUP($A141,Indata!$A:$A,Indata!L:L)*Modellvärden!L$7)+Modellvärden!L$6,"")</f>
        <v>39.244282800000008</v>
      </c>
      <c r="M141" t="str">
        <f>_xlfn.XLOOKUP(A141,Indata!A:A,Indata!M:M)</f>
        <v>Pendlingskommun nära mindre tätort</v>
      </c>
      <c r="N141" s="57">
        <f>IF(K141="",(B141*Modellvärden!B$11)+(C141*Modellvärden!C$11)+(D141*Modellvärden!D$11)+(E141*Modellvärden!E$11)+(F141*Modellvärden!F$11)+(G141*Modellvärden!G$11), (B141*Modellvärden!B$4)+(C141*Modellvärden!C$4)+(D141*Modellvärden!D$4)+(E141*Modellvärden!E$4)+(F141*Modellvärden!F$4)+(G141*Modellvärden!G$4)+(H141*Modellvärden!H$4)+(I141*Modellvärden!I$4)+(J141*Modellvärden!J$4)+(K141*Modellvärden!K$4)+(L141*Modellvärden!L$4))</f>
        <v>35.619957175897987</v>
      </c>
      <c r="O141" s="57">
        <f>IF(K141="",(B141*Modellvärden!B$12)+(C141*Modellvärden!C$12)+(D141*Modellvärden!D$12)+(E141*Modellvärden!E$12)+(F141*Modellvärden!F$12)+(G141*Modellvärden!G$12),(B141*Modellvärden!B$5)+(C141*Modellvärden!C$5)+(D141*Modellvärden!D$5)+(E141*Modellvärden!E$5)+(F141*Modellvärden!F$5)+(G141*Modellvärden!G$5)+(H141*Modellvärden!H$5)+(I141*Modellvärden!I$5)+(J141*Modellvärden!J$5)
+(K141*Modellvärden!K$5)+(L141*Modellvärden!L$5))</f>
        <v>35.417707165628997</v>
      </c>
      <c r="P141" s="57">
        <f>(_xlfn.XLOOKUP(M141,Regressionsresultat!$B$53:$B$61,Modellvärden!$B$21:$B$29)*Modellvärden!$B$18)</f>
        <v>35.411339999999996</v>
      </c>
      <c r="Q141" s="57">
        <f t="shared" si="2"/>
        <v>35.48300144717566</v>
      </c>
      <c r="R141" s="57"/>
    </row>
    <row r="142" spans="1:18" ht="16" x14ac:dyDescent="0.35">
      <c r="A142" s="55" t="s">
        <v>188</v>
      </c>
      <c r="B142" s="56">
        <f>IF(_xlfn.XLOOKUP($A142,Indata!$A:$A,Indata!B:B)&lt;&gt;0,(_xlfn.XLOOKUP($A142,Indata!$A:$A,Indata!B:B)*Modellvärden!B$7)+Modellvärden!B$6,"")</f>
        <v>36.965182282000001</v>
      </c>
      <c r="C142" s="56">
        <f>IF(_xlfn.XLOOKUP($A142,Indata!$A:$A,Indata!C:C)&lt;&gt;0,(_xlfn.XLOOKUP($A142,Indata!$A:$A,Indata!C:C)*Modellvärden!C$7)+Modellvärden!C$6,"")</f>
        <v>32.416613499999997</v>
      </c>
      <c r="D142" s="56">
        <f>IF(_xlfn.XLOOKUP($A142,Indata!$A:$A,Indata!D:D)&lt;&gt;0,(_xlfn.XLOOKUP($A142,Indata!$A:$A,Indata!D:D)*Modellvärden!D$7)+Modellvärden!D$6,"")</f>
        <v>33.906927840000002</v>
      </c>
      <c r="E142" s="56">
        <f>IF(_xlfn.XLOOKUP($A142,Indata!$A:$A,Indata!E:E)&lt;&gt;0,(_xlfn.XLOOKUP($A142,Indata!$A:$A,Indata!E:E)*Modellvärden!E$7)+Modellvärden!E$6,"")</f>
        <v>33.7836833</v>
      </c>
      <c r="F142" s="56">
        <f>IF(_xlfn.XLOOKUP($A142,Indata!$A:$A,Indata!F:F)&lt;&gt;0,(_xlfn.XLOOKUP($A142,Indata!$A:$A,Indata!F:F)*Modellvärden!F$7)+Modellvärden!F$6,"")</f>
        <v>34.356978198207919</v>
      </c>
      <c r="G142" s="56">
        <f>IF(_xlfn.XLOOKUP($A142,Indata!$A:$A,Indata!G:G)&lt;&gt;0,(_xlfn.XLOOKUP($A142,Indata!$A:$A,Indata!G:G)*Modellvärden!G$7)+Modellvärden!G$6,"")</f>
        <v>34.310105999999998</v>
      </c>
      <c r="H142" s="56" t="str">
        <f>IF(_xlfn.XLOOKUP($A142,Indata!$A:$A,Indata!H:H)&lt;&gt;0,(_xlfn.XLOOKUP($A142,Indata!$A:$A,Indata!H:H)*Modellvärden!H$7)+Modellvärden!H$6,"")</f>
        <v/>
      </c>
      <c r="I142" s="56" t="str">
        <f>IF(_xlfn.XLOOKUP($A142,Indata!$A:$A,Indata!I:I)&lt;&gt;0,(_xlfn.XLOOKUP($A142,Indata!$A:$A,Indata!I:I)*Modellvärden!I$7)+Modellvärden!I$6,"")</f>
        <v/>
      </c>
      <c r="J142" s="56" t="str">
        <f>IF(_xlfn.XLOOKUP($A142,Indata!$A:$A,Indata!J:J)&lt;&gt;0,(_xlfn.XLOOKUP($A142,Indata!$A:$A,Indata!J:J)*Modellvärden!J$7)+Modellvärden!J$6,"")</f>
        <v/>
      </c>
      <c r="K142" s="56" t="str">
        <f>IF(_xlfn.XLOOKUP($A142,Indata!$A:$A,Indata!K:K)&lt;&gt;0,(_xlfn.XLOOKUP($A142,Indata!$A:$A,Indata!K:K)*Modellvärden!K$7)+Modellvärden!K$6,"")</f>
        <v/>
      </c>
      <c r="L142" s="56" t="str">
        <f>IF(_xlfn.XLOOKUP($A142,Indata!$A:$A,Indata!L:L)&lt;&gt;0,(_xlfn.XLOOKUP($A142,Indata!$A:$A,Indata!L:L)*Modellvärden!L$7)+Modellvärden!L$6,"")</f>
        <v/>
      </c>
      <c r="M142" t="str">
        <f>_xlfn.XLOOKUP(A142,Indata!A:A,Indata!M:M)</f>
        <v>Pendlingskommun nära mindre tätort</v>
      </c>
      <c r="N142" s="57">
        <f>IF(K142="",(B142*Modellvärden!B$11)+(C142*Modellvärden!C$11)+(D142*Modellvärden!D$11)+(E142*Modellvärden!E$11)+(F142*Modellvärden!F$11)+(G142*Modellvärden!G$11), (B142*Modellvärden!B$4)+(C142*Modellvärden!C$4)+(D142*Modellvärden!D$4)+(E142*Modellvärden!E$4)+(F142*Modellvärden!F$4)+(G142*Modellvärden!G$4)+(H142*Modellvärden!H$4)+(I142*Modellvärden!I$4)+(J142*Modellvärden!J$4)+(K142*Modellvärden!K$4)+(L142*Modellvärden!L$4))</f>
        <v>34.084121923818778</v>
      </c>
      <c r="O142" s="57">
        <f>IF(K142="",(B142*Modellvärden!B$12)+(C142*Modellvärden!C$12)+(D142*Modellvärden!D$12)+(E142*Modellvärden!E$12)+(F142*Modellvärden!F$12)+(G142*Modellvärden!G$12),(B142*Modellvärden!B$5)+(C142*Modellvärden!C$5)+(D142*Modellvärden!D$5)+(E142*Modellvärden!E$5)+(F142*Modellvärden!F$5)+(G142*Modellvärden!G$5)+(H142*Modellvärden!H$5)+(I142*Modellvärden!I$5)+(J142*Modellvärden!J$5)
+(K142*Modellvärden!K$5)+(L142*Modellvärden!L$5))</f>
        <v>33.800709257383474</v>
      </c>
      <c r="P142" s="57">
        <f>(_xlfn.XLOOKUP(M142,Regressionsresultat!$B$53:$B$61,Modellvärden!$B$21:$B$29)*Modellvärden!$B$18)</f>
        <v>35.411339999999996</v>
      </c>
      <c r="Q142" s="57">
        <f t="shared" si="2"/>
        <v>34.432057060400751</v>
      </c>
      <c r="R142" s="57"/>
    </row>
    <row r="143" spans="1:18" ht="16" x14ac:dyDescent="0.35">
      <c r="A143" s="55" t="s">
        <v>78</v>
      </c>
      <c r="B143" s="56">
        <f>IF(_xlfn.XLOOKUP($A143,Indata!$A:$A,Indata!B:B)&lt;&gt;0,(_xlfn.XLOOKUP($A143,Indata!$A:$A,Indata!B:B)*Modellvärden!B$7)+Modellvärden!B$6,"")</f>
        <v>36.904241785000004</v>
      </c>
      <c r="C143" s="56">
        <f>IF(_xlfn.XLOOKUP($A143,Indata!$A:$A,Indata!C:C)&lt;&gt;0,(_xlfn.XLOOKUP($A143,Indata!$A:$A,Indata!C:C)*Modellvärden!C$7)+Modellvärden!C$6,"")</f>
        <v>34.239306400000004</v>
      </c>
      <c r="D143" s="56">
        <f>IF(_xlfn.XLOOKUP($A143,Indata!$A:$A,Indata!D:D)&lt;&gt;0,(_xlfn.XLOOKUP($A143,Indata!$A:$A,Indata!D:D)*Modellvärden!D$7)+Modellvärden!D$6,"")</f>
        <v>34.216144440000001</v>
      </c>
      <c r="E143" s="56">
        <f>IF(_xlfn.XLOOKUP($A143,Indata!$A:$A,Indata!E:E)&lt;&gt;0,(_xlfn.XLOOKUP($A143,Indata!$A:$A,Indata!E:E)*Modellvärden!E$7)+Modellvärden!E$6,"")</f>
        <v>35.041390399999997</v>
      </c>
      <c r="F143" s="56">
        <f>IF(_xlfn.XLOOKUP($A143,Indata!$A:$A,Indata!F:F)&lt;&gt;0,(_xlfn.XLOOKUP($A143,Indata!$A:$A,Indata!F:F)*Modellvärden!F$7)+Modellvärden!F$6,"")</f>
        <v>36.676717377331315</v>
      </c>
      <c r="G143" s="56">
        <f>IF(_xlfn.XLOOKUP($A143,Indata!$A:$A,Indata!G:G)&lt;&gt;0,(_xlfn.XLOOKUP($A143,Indata!$A:$A,Indata!G:G)*Modellvärden!G$7)+Modellvärden!G$6,"")</f>
        <v>27.539665999999997</v>
      </c>
      <c r="H143" s="56">
        <f>IF(_xlfn.XLOOKUP($A143,Indata!$A:$A,Indata!H:H)&lt;&gt;0,(_xlfn.XLOOKUP($A143,Indata!$A:$A,Indata!H:H)*Modellvärden!H$7)+Modellvärden!H$6,"")</f>
        <v>34.59488786</v>
      </c>
      <c r="I143" s="56">
        <f>IF(_xlfn.XLOOKUP($A143,Indata!$A:$A,Indata!I:I)&lt;&gt;0,(_xlfn.XLOOKUP($A143,Indata!$A:$A,Indata!I:I)*Modellvärden!I$7)+Modellvärden!I$6,"")</f>
        <v>36.768931899999998</v>
      </c>
      <c r="J143" s="56">
        <f>IF(_xlfn.XLOOKUP($A143,Indata!$A:$A,Indata!J:J)&lt;&gt;0,(_xlfn.XLOOKUP($A143,Indata!$A:$A,Indata!J:J)*Modellvärden!J$7)+Modellvärden!J$6,"")</f>
        <v>43.123874800000003</v>
      </c>
      <c r="K143" s="56">
        <f>IF(_xlfn.XLOOKUP($A143,Indata!$A:$A,Indata!K:K)&lt;&gt;0,(_xlfn.XLOOKUP($A143,Indata!$A:$A,Indata!K:K)*Modellvärden!K$7)+Modellvärden!K$6,"")</f>
        <v>34.525697810000004</v>
      </c>
      <c r="L143" s="56">
        <f>IF(_xlfn.XLOOKUP($A143,Indata!$A:$A,Indata!L:L)&lt;&gt;0,(_xlfn.XLOOKUP($A143,Indata!$A:$A,Indata!L:L)*Modellvärden!L$7)+Modellvärden!L$6,"")</f>
        <v>35.092464000000007</v>
      </c>
      <c r="M143" t="str">
        <f>_xlfn.XLOOKUP(A143,Indata!A:A,Indata!M:M)</f>
        <v>Pendlingskommun nära större stad</v>
      </c>
      <c r="N143" s="57">
        <f>IF(K143="",(B143*Modellvärden!B$11)+(C143*Modellvärden!C$11)+(D143*Modellvärden!D$11)+(E143*Modellvärden!E$11)+(F143*Modellvärden!F$11)+(G143*Modellvärden!G$11), (B143*Modellvärden!B$4)+(C143*Modellvärden!C$4)+(D143*Modellvärden!D$4)+(E143*Modellvärden!E$4)+(F143*Modellvärden!F$4)+(G143*Modellvärden!G$4)+(H143*Modellvärden!H$4)+(I143*Modellvärden!I$4)+(J143*Modellvärden!J$4)+(K143*Modellvärden!K$4)+(L143*Modellvärden!L$4))</f>
        <v>35.141200051854781</v>
      </c>
      <c r="O143" s="57">
        <f>IF(K143="",(B143*Modellvärden!B$12)+(C143*Modellvärden!C$12)+(D143*Modellvärden!D$12)+(E143*Modellvärden!E$12)+(F143*Modellvärden!F$12)+(G143*Modellvärden!G$12),(B143*Modellvärden!B$5)+(C143*Modellvärden!C$5)+(D143*Modellvärden!D$5)+(E143*Modellvärden!E$5)+(F143*Modellvärden!F$5)+(G143*Modellvärden!G$5)+(H143*Modellvärden!H$5)+(I143*Modellvärden!I$5)+(J143*Modellvärden!J$5)
+(K143*Modellvärden!K$5)+(L143*Modellvärden!L$5))</f>
        <v>34.964199348077862</v>
      </c>
      <c r="P143" s="57">
        <f>(_xlfn.XLOOKUP(M143,Regressionsresultat!$B$53:$B$61,Modellvärden!$B$21:$B$29)*Modellvärden!$B$18)</f>
        <v>32.423676999999998</v>
      </c>
      <c r="Q143" s="57">
        <f t="shared" si="2"/>
        <v>34.17635879997755</v>
      </c>
      <c r="R143" s="57"/>
    </row>
    <row r="144" spans="1:18" ht="16" x14ac:dyDescent="0.35">
      <c r="A144" s="55" t="s">
        <v>266</v>
      </c>
      <c r="B144" s="56">
        <f>IF(_xlfn.XLOOKUP($A144,Indata!$A:$A,Indata!B:B)&lt;&gt;0,(_xlfn.XLOOKUP($A144,Indata!$A:$A,Indata!B:B)*Modellvärden!B$7)+Modellvärden!B$6,"")</f>
        <v>32.749357945</v>
      </c>
      <c r="C144" s="56">
        <f>IF(_xlfn.XLOOKUP($A144,Indata!$A:$A,Indata!C:C)&lt;&gt;0,(_xlfn.XLOOKUP($A144,Indata!$A:$A,Indata!C:C)*Modellvärden!C$7)+Modellvärden!C$6,"")</f>
        <v>33.484350399999997</v>
      </c>
      <c r="D144" s="56">
        <f>IF(_xlfn.XLOOKUP($A144,Indata!$A:$A,Indata!D:D)&lt;&gt;0,(_xlfn.XLOOKUP($A144,Indata!$A:$A,Indata!D:D)*Modellvärden!D$7)+Modellvärden!D$6,"")</f>
        <v>33.812818440000001</v>
      </c>
      <c r="E144" s="56">
        <f>IF(_xlfn.XLOOKUP($A144,Indata!$A:$A,Indata!E:E)&lt;&gt;0,(_xlfn.XLOOKUP($A144,Indata!$A:$A,Indata!E:E)*Modellvärden!E$7)+Modellvärden!E$6,"")</f>
        <v>34.313298099999997</v>
      </c>
      <c r="F144" s="56">
        <f>IF(_xlfn.XLOOKUP($A144,Indata!$A:$A,Indata!F:F)&lt;&gt;0,(_xlfn.XLOOKUP($A144,Indata!$A:$A,Indata!F:F)*Modellvärden!F$7)+Modellvärden!F$6,"")</f>
        <v>37.148708677885779</v>
      </c>
      <c r="G144" s="56">
        <f>IF(_xlfn.XLOOKUP($A144,Indata!$A:$A,Indata!G:G)&lt;&gt;0,(_xlfn.XLOOKUP($A144,Indata!$A:$A,Indata!G:G)*Modellvärden!G$7)+Modellvärden!G$6,"")</f>
        <v>36.273533599999993</v>
      </c>
      <c r="H144" s="56">
        <f>IF(_xlfn.XLOOKUP($A144,Indata!$A:$A,Indata!H:H)&lt;&gt;0,(_xlfn.XLOOKUP($A144,Indata!$A:$A,Indata!H:H)*Modellvärden!H$7)+Modellvärden!H$6,"")</f>
        <v>34.224049299999997</v>
      </c>
      <c r="I144" s="56">
        <f>IF(_xlfn.XLOOKUP($A144,Indata!$A:$A,Indata!I:I)&lt;&gt;0,(_xlfn.XLOOKUP($A144,Indata!$A:$A,Indata!I:I)*Modellvärden!I$7)+Modellvärden!I$6,"")</f>
        <v>30.609248839999999</v>
      </c>
      <c r="J144" s="56">
        <f>IF(_xlfn.XLOOKUP($A144,Indata!$A:$A,Indata!J:J)&lt;&gt;0,(_xlfn.XLOOKUP($A144,Indata!$A:$A,Indata!J:J)*Modellvärden!J$7)+Modellvärden!J$6,"")</f>
        <v>30.592888479999999</v>
      </c>
      <c r="K144" s="56">
        <f>IF(_xlfn.XLOOKUP($A144,Indata!$A:$A,Indata!K:K)&lt;&gt;0,(_xlfn.XLOOKUP($A144,Indata!$A:$A,Indata!K:K)*Modellvärden!K$7)+Modellvärden!K$6,"")</f>
        <v>34.597907190000001</v>
      </c>
      <c r="L144" s="56">
        <f>IF(_xlfn.XLOOKUP($A144,Indata!$A:$A,Indata!L:L)&lt;&gt;0,(_xlfn.XLOOKUP($A144,Indata!$A:$A,Indata!L:L)*Modellvärden!L$7)+Modellvärden!L$6,"")</f>
        <v>28.403422599999999</v>
      </c>
      <c r="M144" t="str">
        <f>_xlfn.XLOOKUP(A144,Indata!A:A,Indata!M:M)</f>
        <v>Landsbygdskommun med besöksnäring</v>
      </c>
      <c r="N144" s="57">
        <f>IF(K144="",(B144*Modellvärden!B$11)+(C144*Modellvärden!C$11)+(D144*Modellvärden!D$11)+(E144*Modellvärden!E$11)+(F144*Modellvärden!F$11)+(G144*Modellvärden!G$11), (B144*Modellvärden!B$4)+(C144*Modellvärden!C$4)+(D144*Modellvärden!D$4)+(E144*Modellvärden!E$4)+(F144*Modellvärden!F$4)+(G144*Modellvärden!G$4)+(H144*Modellvärden!H$4)+(I144*Modellvärden!I$4)+(J144*Modellvärden!J$4)+(K144*Modellvärden!K$4)+(L144*Modellvärden!L$4))</f>
        <v>32.857173876622802</v>
      </c>
      <c r="O144" s="57">
        <f>IF(K144="",(B144*Modellvärden!B$12)+(C144*Modellvärden!C$12)+(D144*Modellvärden!D$12)+(E144*Modellvärden!E$12)+(F144*Modellvärden!F$12)+(G144*Modellvärden!G$12),(B144*Modellvärden!B$5)+(C144*Modellvärden!C$5)+(D144*Modellvärden!D$5)+(E144*Modellvärden!E$5)+(F144*Modellvärden!F$5)+(G144*Modellvärden!G$5)+(H144*Modellvärden!H$5)+(I144*Modellvärden!I$5)+(J144*Modellvärden!J$5)
+(K144*Modellvärden!K$5)+(L144*Modellvärden!L$5))</f>
        <v>32.653418549258298</v>
      </c>
      <c r="P144" s="57">
        <f>(_xlfn.XLOOKUP(M144,Regressionsresultat!$B$53:$B$61,Modellvärden!$B$21:$B$29)*Modellvärden!$B$18)</f>
        <v>33.92051</v>
      </c>
      <c r="Q144" s="57">
        <f t="shared" si="2"/>
        <v>33.143700808627038</v>
      </c>
      <c r="R144" s="57"/>
    </row>
    <row r="145" spans="1:18" ht="16" x14ac:dyDescent="0.35">
      <c r="A145" s="55" t="s">
        <v>76</v>
      </c>
      <c r="B145" s="56">
        <f>IF(_xlfn.XLOOKUP($A145,Indata!$A:$A,Indata!B:B)&lt;&gt;0,(_xlfn.XLOOKUP($A145,Indata!$A:$A,Indata!B:B)*Modellvärden!B$7)+Modellvärden!B$6,"")</f>
        <v>36.104899792000005</v>
      </c>
      <c r="C145" s="56">
        <f>IF(_xlfn.XLOOKUP($A145,Indata!$A:$A,Indata!C:C)&lt;&gt;0,(_xlfn.XLOOKUP($A145,Indata!$A:$A,Indata!C:C)*Modellvärden!C$7)+Modellvärden!C$6,"")</f>
        <v>35.662079200000001</v>
      </c>
      <c r="D145" s="56">
        <f>IF(_xlfn.XLOOKUP($A145,Indata!$A:$A,Indata!D:D)&lt;&gt;0,(_xlfn.XLOOKUP($A145,Indata!$A:$A,Indata!D:D)*Modellvärden!D$7)+Modellvärden!D$6,"")</f>
        <v>34.1462346</v>
      </c>
      <c r="E145" s="56">
        <f>IF(_xlfn.XLOOKUP($A145,Indata!$A:$A,Indata!E:E)&lt;&gt;0,(_xlfn.XLOOKUP($A145,Indata!$A:$A,Indata!E:E)*Modellvärden!E$7)+Modellvärden!E$6,"")</f>
        <v>34.348127699999999</v>
      </c>
      <c r="F145" s="56">
        <f>IF(_xlfn.XLOOKUP($A145,Indata!$A:$A,Indata!F:F)&lt;&gt;0,(_xlfn.XLOOKUP($A145,Indata!$A:$A,Indata!F:F)*Modellvärden!F$7)+Modellvärden!F$6,"")</f>
        <v>34.726658647091107</v>
      </c>
      <c r="G145" s="56">
        <f>IF(_xlfn.XLOOKUP($A145,Indata!$A:$A,Indata!G:G)&lt;&gt;0,(_xlfn.XLOOKUP($A145,Indata!$A:$A,Indata!G:G)*Modellvärden!G$7)+Modellvärden!G$6,"")</f>
        <v>28.013596799999998</v>
      </c>
      <c r="H145" s="56">
        <f>IF(_xlfn.XLOOKUP($A145,Indata!$A:$A,Indata!H:H)&lt;&gt;0,(_xlfn.XLOOKUP($A145,Indata!$A:$A,Indata!H:H)*Modellvärden!H$7)+Modellvärden!H$6,"")</f>
        <v>38.44233792</v>
      </c>
      <c r="I145" s="56">
        <f>IF(_xlfn.XLOOKUP($A145,Indata!$A:$A,Indata!I:I)&lt;&gt;0,(_xlfn.XLOOKUP($A145,Indata!$A:$A,Indata!I:I)*Modellvärden!I$7)+Modellvärden!I$6,"")</f>
        <v>47.653851279999998</v>
      </c>
      <c r="J145" s="56">
        <f>IF(_xlfn.XLOOKUP($A145,Indata!$A:$A,Indata!J:J)&lt;&gt;0,(_xlfn.XLOOKUP($A145,Indata!$A:$A,Indata!J:J)*Modellvärden!J$7)+Modellvärden!J$6,"")</f>
        <v>39.951473200000002</v>
      </c>
      <c r="K145" s="56">
        <f>IF(_xlfn.XLOOKUP($A145,Indata!$A:$A,Indata!K:K)&lt;&gt;0,(_xlfn.XLOOKUP($A145,Indata!$A:$A,Indata!K:K)*Modellvärden!K$7)+Modellvärden!K$6,"")</f>
        <v>37.630701150000007</v>
      </c>
      <c r="L145" s="56">
        <f>IF(_xlfn.XLOOKUP($A145,Indata!$A:$A,Indata!L:L)&lt;&gt;0,(_xlfn.XLOOKUP($A145,Indata!$A:$A,Indata!L:L)*Modellvärden!L$7)+Modellvärden!L$6,"")</f>
        <v>39.013626200000004</v>
      </c>
      <c r="M145" t="str">
        <f>_xlfn.XLOOKUP(A145,Indata!A:A,Indata!M:M)</f>
        <v>Lågpendlingskommun nära större stad</v>
      </c>
      <c r="N145" s="57">
        <f>IF(K145="",(B145*Modellvärden!B$11)+(C145*Modellvärden!C$11)+(D145*Modellvärden!D$11)+(E145*Modellvärden!E$11)+(F145*Modellvärden!F$11)+(G145*Modellvärden!G$11), (B145*Modellvärden!B$4)+(C145*Modellvärden!C$4)+(D145*Modellvärden!D$4)+(E145*Modellvärden!E$4)+(F145*Modellvärden!F$4)+(G145*Modellvärden!G$4)+(H145*Modellvärden!H$4)+(I145*Modellvärden!I$4)+(J145*Modellvärden!J$4)+(K145*Modellvärden!K$4)+(L145*Modellvärden!L$4))</f>
        <v>37.225553805056755</v>
      </c>
      <c r="O145" s="57">
        <f>IF(K145="",(B145*Modellvärden!B$12)+(C145*Modellvärden!C$12)+(D145*Modellvärden!D$12)+(E145*Modellvärden!E$12)+(F145*Modellvärden!F$12)+(G145*Modellvärden!G$12),(B145*Modellvärden!B$5)+(C145*Modellvärden!C$5)+(D145*Modellvärden!D$5)+(E145*Modellvärden!E$5)+(F145*Modellvärden!F$5)+(G145*Modellvärden!G$5)+(H145*Modellvärden!H$5)+(I145*Modellvärden!I$5)+(J145*Modellvärden!J$5)
+(K145*Modellvärden!K$5)+(L145*Modellvärden!L$5))</f>
        <v>37.297283400992086</v>
      </c>
      <c r="P145" s="57">
        <f>(_xlfn.XLOOKUP(M145,Regressionsresultat!$B$53:$B$61,Modellvärden!$B$21:$B$29)*Modellvärden!$B$18)</f>
        <v>45.926090000000002</v>
      </c>
      <c r="Q145" s="57">
        <f t="shared" si="2"/>
        <v>40.149642402016283</v>
      </c>
      <c r="R145" s="57"/>
    </row>
    <row r="146" spans="1:18" ht="16" x14ac:dyDescent="0.35">
      <c r="A146" s="55" t="s">
        <v>82</v>
      </c>
      <c r="B146" s="56">
        <f>IF(_xlfn.XLOOKUP($A146,Indata!$A:$A,Indata!B:B)&lt;&gt;0,(_xlfn.XLOOKUP($A146,Indata!$A:$A,Indata!B:B)*Modellvärden!B$7)+Modellvärden!B$6,"")</f>
        <v>37.540164949000001</v>
      </c>
      <c r="C146" s="56">
        <f>IF(_xlfn.XLOOKUP($A146,Indata!$A:$A,Indata!C:C)&lt;&gt;0,(_xlfn.XLOOKUP($A146,Indata!$A:$A,Indata!C:C)*Modellvärden!C$7)+Modellvärden!C$6,"")</f>
        <v>32.267500300000002</v>
      </c>
      <c r="D146" s="56">
        <f>IF(_xlfn.XLOOKUP($A146,Indata!$A:$A,Indata!D:D)&lt;&gt;0,(_xlfn.XLOOKUP($A146,Indata!$A:$A,Indata!D:D)*Modellvärden!D$7)+Modellvärden!D$6,"")</f>
        <v>34.087080120000003</v>
      </c>
      <c r="E146" s="56">
        <f>IF(_xlfn.XLOOKUP($A146,Indata!$A:$A,Indata!E:E)&lt;&gt;0,(_xlfn.XLOOKUP($A146,Indata!$A:$A,Indata!E:E)*Modellvärden!E$7)+Modellvärden!E$6,"")</f>
        <v>33.851549800000001</v>
      </c>
      <c r="F146" s="56">
        <f>IF(_xlfn.XLOOKUP($A146,Indata!$A:$A,Indata!F:F)&lt;&gt;0,(_xlfn.XLOOKUP($A146,Indata!$A:$A,Indata!F:F)*Modellvärden!F$7)+Modellvärden!F$6,"")</f>
        <v>34.322713587360596</v>
      </c>
      <c r="G146" s="56">
        <f>IF(_xlfn.XLOOKUP($A146,Indata!$A:$A,Indata!G:G)&lt;&gt;0,(_xlfn.XLOOKUP($A146,Indata!$A:$A,Indata!G:G)*Modellvärden!G$7)+Modellvärden!G$6,"")</f>
        <v>32.956018</v>
      </c>
      <c r="H146" s="56">
        <f>IF(_xlfn.XLOOKUP($A146,Indata!$A:$A,Indata!H:H)&lt;&gt;0,(_xlfn.XLOOKUP($A146,Indata!$A:$A,Indata!H:H)*Modellvärden!H$7)+Modellvärden!H$6,"")</f>
        <v>32.647985419999998</v>
      </c>
      <c r="I146" s="56">
        <f>IF(_xlfn.XLOOKUP($A146,Indata!$A:$A,Indata!I:I)&lt;&gt;0,(_xlfn.XLOOKUP($A146,Indata!$A:$A,Indata!I:I)*Modellvärden!I$7)+Modellvärden!I$6,"")</f>
        <v>37.612724100000001</v>
      </c>
      <c r="J146" s="56">
        <f>IF(_xlfn.XLOOKUP($A146,Indata!$A:$A,Indata!J:J)&lt;&gt;0,(_xlfn.XLOOKUP($A146,Indata!$A:$A,Indata!J:J)*Modellvärden!J$7)+Modellvärden!J$6,"")</f>
        <v>25.99290616</v>
      </c>
      <c r="K146" s="56">
        <f>IF(_xlfn.XLOOKUP($A146,Indata!$A:$A,Indata!K:K)&lt;&gt;0,(_xlfn.XLOOKUP($A146,Indata!$A:$A,Indata!K:K)*Modellvärden!K$7)+Modellvärden!K$6,"")</f>
        <v>39.941401310000003</v>
      </c>
      <c r="L146" s="56">
        <f>IF(_xlfn.XLOOKUP($A146,Indata!$A:$A,Indata!L:L)&lt;&gt;0,(_xlfn.XLOOKUP($A146,Indata!$A:$A,Indata!L:L)*Modellvärden!L$7)+Modellvärden!L$6,"")</f>
        <v>29.787362200000018</v>
      </c>
      <c r="M146" t="str">
        <f>_xlfn.XLOOKUP(A146,Indata!A:A,Indata!M:M)</f>
        <v>Pendlingskommun nära större stad</v>
      </c>
      <c r="N146" s="57">
        <f>IF(K146="",(B146*Modellvärden!B$11)+(C146*Modellvärden!C$11)+(D146*Modellvärden!D$11)+(E146*Modellvärden!E$11)+(F146*Modellvärden!F$11)+(G146*Modellvärden!G$11), (B146*Modellvärden!B$4)+(C146*Modellvärden!C$4)+(D146*Modellvärden!D$4)+(E146*Modellvärden!E$4)+(F146*Modellvärden!F$4)+(G146*Modellvärden!G$4)+(H146*Modellvärden!H$4)+(I146*Modellvärden!I$4)+(J146*Modellvärden!J$4)+(K146*Modellvärden!K$4)+(L146*Modellvärden!L$4))</f>
        <v>33.494192977228806</v>
      </c>
      <c r="O146" s="57">
        <f>IF(K146="",(B146*Modellvärden!B$12)+(C146*Modellvärden!C$12)+(D146*Modellvärden!D$12)+(E146*Modellvärden!E$12)+(F146*Modellvärden!F$12)+(G146*Modellvärden!G$12),(B146*Modellvärden!B$5)+(C146*Modellvärden!C$5)+(D146*Modellvärden!D$5)+(E146*Modellvärden!E$5)+(F146*Modellvärden!F$5)+(G146*Modellvärden!G$5)+(H146*Modellvärden!H$5)+(I146*Modellvärden!I$5)+(J146*Modellvärden!J$5)
+(K146*Modellvärden!K$5)+(L146*Modellvärden!L$5))</f>
        <v>33.292972593528646</v>
      </c>
      <c r="P146" s="57">
        <f>(_xlfn.XLOOKUP(M146,Regressionsresultat!$B$53:$B$61,Modellvärden!$B$21:$B$29)*Modellvärden!$B$18)</f>
        <v>32.423676999999998</v>
      </c>
      <c r="Q146" s="57">
        <f t="shared" si="2"/>
        <v>33.070280856919148</v>
      </c>
      <c r="R146" s="57"/>
    </row>
    <row r="147" spans="1:18" ht="16" x14ac:dyDescent="0.35">
      <c r="A147" s="55" t="s">
        <v>174</v>
      </c>
      <c r="B147" s="56">
        <f>IF(_xlfn.XLOOKUP($A147,Indata!$A:$A,Indata!B:B)&lt;&gt;0,(_xlfn.XLOOKUP($A147,Indata!$A:$A,Indata!B:B)*Modellvärden!B$7)+Modellvärden!B$6,"")</f>
        <v>36.744545773000006</v>
      </c>
      <c r="C147" s="56">
        <f>IF(_xlfn.XLOOKUP($A147,Indata!$A:$A,Indata!C:C)&lt;&gt;0,(_xlfn.XLOOKUP($A147,Indata!$A:$A,Indata!C:C)*Modellvärden!C$7)+Modellvärden!C$6,"")</f>
        <v>32.542157799999998</v>
      </c>
      <c r="D147" s="56">
        <f>IF(_xlfn.XLOOKUP($A147,Indata!$A:$A,Indata!D:D)&lt;&gt;0,(_xlfn.XLOOKUP($A147,Indata!$A:$A,Indata!D:D)*Modellvärden!D$7)+Modellvärden!D$6,"")</f>
        <v>33.896172480000004</v>
      </c>
      <c r="E147" s="56">
        <f>IF(_xlfn.XLOOKUP($A147,Indata!$A:$A,Indata!E:E)&lt;&gt;0,(_xlfn.XLOOKUP($A147,Indata!$A:$A,Indata!E:E)*Modellvärden!E$7)+Modellvärden!E$6,"")</f>
        <v>33.9765266</v>
      </c>
      <c r="F147" s="56">
        <f>IF(_xlfn.XLOOKUP($A147,Indata!$A:$A,Indata!F:F)&lt;&gt;0,(_xlfn.XLOOKUP($A147,Indata!$A:$A,Indata!F:F)*Modellvärden!F$7)+Modellvärden!F$6,"")</f>
        <v>34.399571368878803</v>
      </c>
      <c r="G147" s="56">
        <f>IF(_xlfn.XLOOKUP($A147,Indata!$A:$A,Indata!G:G)&lt;&gt;0,(_xlfn.XLOOKUP($A147,Indata!$A:$A,Indata!G:G)*Modellvärden!G$7)+Modellvärden!G$6,"")</f>
        <v>34.98715</v>
      </c>
      <c r="H147" s="56" t="str">
        <f>IF(_xlfn.XLOOKUP($A147,Indata!$A:$A,Indata!H:H)&lt;&gt;0,(_xlfn.XLOOKUP($A147,Indata!$A:$A,Indata!H:H)*Modellvärden!H$7)+Modellvärden!H$6,"")</f>
        <v/>
      </c>
      <c r="I147" s="56" t="str">
        <f>IF(_xlfn.XLOOKUP($A147,Indata!$A:$A,Indata!I:I)&lt;&gt;0,(_xlfn.XLOOKUP($A147,Indata!$A:$A,Indata!I:I)*Modellvärden!I$7)+Modellvärden!I$6,"")</f>
        <v/>
      </c>
      <c r="J147" s="56" t="str">
        <f>IF(_xlfn.XLOOKUP($A147,Indata!$A:$A,Indata!J:J)&lt;&gt;0,(_xlfn.XLOOKUP($A147,Indata!$A:$A,Indata!J:J)*Modellvärden!J$7)+Modellvärden!J$6,"")</f>
        <v/>
      </c>
      <c r="K147" s="56" t="str">
        <f>IF(_xlfn.XLOOKUP($A147,Indata!$A:$A,Indata!K:K)&lt;&gt;0,(_xlfn.XLOOKUP($A147,Indata!$A:$A,Indata!K:K)*Modellvärden!K$7)+Modellvärden!K$6,"")</f>
        <v/>
      </c>
      <c r="L147" s="56" t="str">
        <f>IF(_xlfn.XLOOKUP($A147,Indata!$A:$A,Indata!L:L)&lt;&gt;0,(_xlfn.XLOOKUP($A147,Indata!$A:$A,Indata!L:L)*Modellvärden!L$7)+Modellvärden!L$6,"")</f>
        <v/>
      </c>
      <c r="M147" t="str">
        <f>_xlfn.XLOOKUP(A147,Indata!A:A,Indata!M:M)</f>
        <v>Pendlingskommun nära mindre tätort</v>
      </c>
      <c r="N147" s="57">
        <f>IF(K147="",(B147*Modellvärden!B$11)+(C147*Modellvärden!C$11)+(D147*Modellvärden!D$11)+(E147*Modellvärden!E$11)+(F147*Modellvärden!F$11)+(G147*Modellvärden!G$11), (B147*Modellvärden!B$4)+(C147*Modellvärden!C$4)+(D147*Modellvärden!D$4)+(E147*Modellvärden!E$4)+(F147*Modellvärden!F$4)+(G147*Modellvärden!G$4)+(H147*Modellvärden!H$4)+(I147*Modellvärden!I$4)+(J147*Modellvärden!J$4)+(K147*Modellvärden!K$4)+(L147*Modellvärden!L$4))</f>
        <v>34.245406206168113</v>
      </c>
      <c r="O147" s="57">
        <f>IF(K147="",(B147*Modellvärden!B$12)+(C147*Modellvärden!C$12)+(D147*Modellvärden!D$12)+(E147*Modellvärden!E$12)+(F147*Modellvärden!F$12)+(G147*Modellvärden!G$12),(B147*Modellvärden!B$5)+(C147*Modellvärden!C$5)+(D147*Modellvärden!D$5)+(E147*Modellvärden!E$5)+(F147*Modellvärden!F$5)+(G147*Modellvärden!G$5)+(H147*Modellvärden!H$5)+(I147*Modellvärden!I$5)+(J147*Modellvärden!J$5)
+(K147*Modellvärden!K$5)+(L147*Modellvärden!L$5))</f>
        <v>33.970582946159745</v>
      </c>
      <c r="P147" s="57">
        <f>(_xlfn.XLOOKUP(M147,Regressionsresultat!$B$53:$B$61,Modellvärden!$B$21:$B$29)*Modellvärden!$B$18)</f>
        <v>35.411339999999996</v>
      </c>
      <c r="Q147" s="57">
        <f t="shared" si="2"/>
        <v>34.542443050775951</v>
      </c>
      <c r="R147" s="57"/>
    </row>
    <row r="148" spans="1:18" ht="16" x14ac:dyDescent="0.35">
      <c r="A148" s="55" t="s">
        <v>222</v>
      </c>
      <c r="B148" s="56">
        <f>IF(_xlfn.XLOOKUP($A148,Indata!$A:$A,Indata!B:B)&lt;&gt;0,(_xlfn.XLOOKUP($A148,Indata!$A:$A,Indata!B:B)*Modellvärden!B$7)+Modellvärden!B$6,"")</f>
        <v>37.647466438000002</v>
      </c>
      <c r="C148" s="56">
        <f>IF(_xlfn.XLOOKUP($A148,Indata!$A:$A,Indata!C:C)&lt;&gt;0,(_xlfn.XLOOKUP($A148,Indata!$A:$A,Indata!C:C)*Modellvärden!C$7)+Modellvärden!C$6,"")</f>
        <v>31.9005391</v>
      </c>
      <c r="D148" s="56">
        <f>IF(_xlfn.XLOOKUP($A148,Indata!$A:$A,Indata!D:D)&lt;&gt;0,(_xlfn.XLOOKUP($A148,Indata!$A:$A,Indata!D:D)*Modellvärden!D$7)+Modellvärden!D$6,"")</f>
        <v>33.97952652</v>
      </c>
      <c r="E148" s="56">
        <f>IF(_xlfn.XLOOKUP($A148,Indata!$A:$A,Indata!E:E)&lt;&gt;0,(_xlfn.XLOOKUP($A148,Indata!$A:$A,Indata!E:E)*Modellvärden!E$7)+Modellvärden!E$6,"")</f>
        <v>33.720938799999999</v>
      </c>
      <c r="F148" s="56">
        <f>IF(_xlfn.XLOOKUP($A148,Indata!$A:$A,Indata!F:F)&lt;&gt;0,(_xlfn.XLOOKUP($A148,Indata!$A:$A,Indata!F:F)*Modellvärden!F$7)+Modellvärden!F$6,"")</f>
        <v>35.825301710348555</v>
      </c>
      <c r="G148" s="56">
        <f>IF(_xlfn.XLOOKUP($A148,Indata!$A:$A,Indata!G:G)&lt;&gt;0,(_xlfn.XLOOKUP($A148,Indata!$A:$A,Indata!G:G)*Modellvärden!G$7)+Modellvärden!G$6,"")</f>
        <v>28.622936399999997</v>
      </c>
      <c r="H148" s="56" t="str">
        <f>IF(_xlfn.XLOOKUP($A148,Indata!$A:$A,Indata!H:H)&lt;&gt;0,(_xlfn.XLOOKUP($A148,Indata!$A:$A,Indata!H:H)*Modellvärden!H$7)+Modellvärden!H$6,"")</f>
        <v/>
      </c>
      <c r="I148" s="56" t="str">
        <f>IF(_xlfn.XLOOKUP($A148,Indata!$A:$A,Indata!I:I)&lt;&gt;0,(_xlfn.XLOOKUP($A148,Indata!$A:$A,Indata!I:I)*Modellvärden!I$7)+Modellvärden!I$6,"")</f>
        <v/>
      </c>
      <c r="J148" s="56" t="str">
        <f>IF(_xlfn.XLOOKUP($A148,Indata!$A:$A,Indata!J:J)&lt;&gt;0,(_xlfn.XLOOKUP($A148,Indata!$A:$A,Indata!J:J)*Modellvärden!J$7)+Modellvärden!J$6,"")</f>
        <v/>
      </c>
      <c r="K148" s="56" t="str">
        <f>IF(_xlfn.XLOOKUP($A148,Indata!$A:$A,Indata!K:K)&lt;&gt;0,(_xlfn.XLOOKUP($A148,Indata!$A:$A,Indata!K:K)*Modellvärden!K$7)+Modellvärden!K$6,"")</f>
        <v/>
      </c>
      <c r="L148" s="56" t="str">
        <f>IF(_xlfn.XLOOKUP($A148,Indata!$A:$A,Indata!L:L)&lt;&gt;0,(_xlfn.XLOOKUP($A148,Indata!$A:$A,Indata!L:L)*Modellvärden!L$7)+Modellvärden!L$6,"")</f>
        <v/>
      </c>
      <c r="M148" t="str">
        <f>_xlfn.XLOOKUP(A148,Indata!A:A,Indata!M:M)</f>
        <v>Lågpendlingskommun nära större stad</v>
      </c>
      <c r="N148" s="57">
        <f>IF(K148="",(B148*Modellvärden!B$11)+(C148*Modellvärden!C$11)+(D148*Modellvärden!D$11)+(E148*Modellvärden!E$11)+(F148*Modellvärden!F$11)+(G148*Modellvärden!G$11), (B148*Modellvärden!B$4)+(C148*Modellvärden!C$4)+(D148*Modellvärden!D$4)+(E148*Modellvärden!E$4)+(F148*Modellvärden!F$4)+(G148*Modellvärden!G$4)+(H148*Modellvärden!H$4)+(I148*Modellvärden!I$4)+(J148*Modellvärden!J$4)+(K148*Modellvärden!K$4)+(L148*Modellvärden!L$4))</f>
        <v>33.084991550531292</v>
      </c>
      <c r="O148" s="57">
        <f>IF(K148="",(B148*Modellvärden!B$12)+(C148*Modellvärden!C$12)+(D148*Modellvärden!D$12)+(E148*Modellvärden!E$12)+(F148*Modellvärden!F$12)+(G148*Modellvärden!G$12),(B148*Modellvärden!B$5)+(C148*Modellvärden!C$5)+(D148*Modellvärden!D$5)+(E148*Modellvärden!E$5)+(F148*Modellvärden!F$5)+(G148*Modellvärden!G$5)+(H148*Modellvärden!H$5)+(I148*Modellvärden!I$5)+(J148*Modellvärden!J$5)
+(K148*Modellvärden!K$5)+(L148*Modellvärden!L$5))</f>
        <v>32.779397901810988</v>
      </c>
      <c r="P148" s="57">
        <f>(_xlfn.XLOOKUP(M148,Regressionsresultat!$B$53:$B$61,Modellvärden!$B$21:$B$29)*Modellvärden!$B$18)</f>
        <v>45.926090000000002</v>
      </c>
      <c r="Q148" s="57">
        <f t="shared" si="2"/>
        <v>37.263493150780761</v>
      </c>
      <c r="R148" s="57"/>
    </row>
    <row r="149" spans="1:18" ht="16" x14ac:dyDescent="0.35">
      <c r="A149" s="55" t="s">
        <v>198</v>
      </c>
      <c r="B149" s="56">
        <f>IF(_xlfn.XLOOKUP($A149,Indata!$A:$A,Indata!B:B)&lt;&gt;0,(_xlfn.XLOOKUP($A149,Indata!$A:$A,Indata!B:B)*Modellvärden!B$7)+Modellvärden!B$6,"")</f>
        <v>37.639580668000001</v>
      </c>
      <c r="C149" s="56">
        <f>IF(_xlfn.XLOOKUP($A149,Indata!$A:$A,Indata!C:C)&lt;&gt;0,(_xlfn.XLOOKUP($A149,Indata!$A:$A,Indata!C:C)*Modellvärden!C$7)+Modellvärden!C$6,"")</f>
        <v>38.179162599999998</v>
      </c>
      <c r="D149" s="56">
        <f>IF(_xlfn.XLOOKUP($A149,Indata!$A:$A,Indata!D:D)&lt;&gt;0,(_xlfn.XLOOKUP($A149,Indata!$A:$A,Indata!D:D)*Modellvärden!D$7)+Modellvärden!D$6,"")</f>
        <v>38.080903800000002</v>
      </c>
      <c r="E149" s="56">
        <f>IF(_xlfn.XLOOKUP($A149,Indata!$A:$A,Indata!E:E)&lt;&gt;0,(_xlfn.XLOOKUP($A149,Indata!$A:$A,Indata!E:E)*Modellvärden!E$7)+Modellvärden!E$6,"")</f>
        <v>41.799613299999997</v>
      </c>
      <c r="F149" s="56">
        <f>IF(_xlfn.XLOOKUP($A149,Indata!$A:$A,Indata!F:F)&lt;&gt;0,(_xlfn.XLOOKUP($A149,Indata!$A:$A,Indata!F:F)*Modellvärden!F$7)+Modellvärden!F$6,"")</f>
        <v>39.668886309175711</v>
      </c>
      <c r="G149" s="56">
        <f>IF(_xlfn.XLOOKUP($A149,Indata!$A:$A,Indata!G:G)&lt;&gt;0,(_xlfn.XLOOKUP($A149,Indata!$A:$A,Indata!G:G)*Modellvärden!G$7)+Modellvärden!G$6,"")</f>
        <v>31.398816799999999</v>
      </c>
      <c r="H149" s="56">
        <f>IF(_xlfn.XLOOKUP($A149,Indata!$A:$A,Indata!H:H)&lt;&gt;0,(_xlfn.XLOOKUP($A149,Indata!$A:$A,Indata!H:H)*Modellvärden!H$7)+Modellvärden!H$6,"")</f>
        <v>29.727631759999994</v>
      </c>
      <c r="I149" s="56">
        <f>IF(_xlfn.XLOOKUP($A149,Indata!$A:$A,Indata!I:I)&lt;&gt;0,(_xlfn.XLOOKUP($A149,Indata!$A:$A,Indata!I:I)*Modellvärden!I$7)+Modellvärden!I$6,"")</f>
        <v>50.607123979999997</v>
      </c>
      <c r="J149" s="56">
        <f>IF(_xlfn.XLOOKUP($A149,Indata!$A:$A,Indata!J:J)&lt;&gt;0,(_xlfn.XLOOKUP($A149,Indata!$A:$A,Indata!J:J)*Modellvärden!J$7)+Modellvärden!J$6,"")</f>
        <v>38.682512560000006</v>
      </c>
      <c r="K149" s="56">
        <f>IF(_xlfn.XLOOKUP($A149,Indata!$A:$A,Indata!K:K)&lt;&gt;0,(_xlfn.XLOOKUP($A149,Indata!$A:$A,Indata!K:K)*Modellvärden!K$7)+Modellvärden!K$6,"")</f>
        <v>32.648253930000003</v>
      </c>
      <c r="L149" s="56">
        <f>IF(_xlfn.XLOOKUP($A149,Indata!$A:$A,Indata!L:L)&lt;&gt;0,(_xlfn.XLOOKUP($A149,Indata!$A:$A,Indata!L:L)*Modellvärden!L$7)+Modellvärden!L$6,"")</f>
        <v>32.324584799999997</v>
      </c>
      <c r="M149" t="str">
        <f>_xlfn.XLOOKUP(A149,Indata!A:A,Indata!M:M)</f>
        <v>Pendlingskommun nära storstad</v>
      </c>
      <c r="N149" s="57">
        <f>IF(K149="",(B149*Modellvärden!B$11)+(C149*Modellvärden!C$11)+(D149*Modellvärden!D$11)+(E149*Modellvärden!E$11)+(F149*Modellvärden!F$11)+(G149*Modellvärden!G$11), (B149*Modellvärden!B$4)+(C149*Modellvärden!C$4)+(D149*Modellvärden!D$4)+(E149*Modellvärden!E$4)+(F149*Modellvärden!F$4)+(G149*Modellvärden!G$4)+(H149*Modellvärden!H$4)+(I149*Modellvärden!I$4)+(J149*Modellvärden!J$4)+(K149*Modellvärden!K$4)+(L149*Modellvärden!L$4))</f>
        <v>37.710099100045888</v>
      </c>
      <c r="O149" s="57">
        <f>IF(K149="",(B149*Modellvärden!B$12)+(C149*Modellvärden!C$12)+(D149*Modellvärden!D$12)+(E149*Modellvärden!E$12)+(F149*Modellvärden!F$12)+(G149*Modellvärden!G$12),(B149*Modellvärden!B$5)+(C149*Modellvärden!C$5)+(D149*Modellvärden!D$5)+(E149*Modellvärden!E$5)+(F149*Modellvärden!F$5)+(G149*Modellvärden!G$5)+(H149*Modellvärden!H$5)+(I149*Modellvärden!I$5)+(J149*Modellvärden!J$5)
+(K149*Modellvärden!K$5)+(L149*Modellvärden!L$5))</f>
        <v>38.14569459084948</v>
      </c>
      <c r="P149" s="57">
        <f>(_xlfn.XLOOKUP(M149,Regressionsresultat!$B$53:$B$61,Modellvärden!$B$21:$B$29)*Modellvärden!$B$18)</f>
        <v>36.636769999999999</v>
      </c>
      <c r="Q149" s="57">
        <f t="shared" si="2"/>
        <v>37.497521230298453</v>
      </c>
      <c r="R149" s="57"/>
    </row>
    <row r="150" spans="1:18" ht="16" x14ac:dyDescent="0.35">
      <c r="A150" s="55" t="s">
        <v>108</v>
      </c>
      <c r="B150" s="56">
        <f>IF(_xlfn.XLOOKUP($A150,Indata!$A:$A,Indata!B:B)&lt;&gt;0,(_xlfn.XLOOKUP($A150,Indata!$A:$A,Indata!B:B)*Modellvärden!B$7)+Modellvärden!B$6,"")</f>
        <v>36.808897324</v>
      </c>
      <c r="C150" s="56">
        <f>IF(_xlfn.XLOOKUP($A150,Indata!$A:$A,Indata!C:C)&lt;&gt;0,(_xlfn.XLOOKUP($A150,Indata!$A:$A,Indata!C:C)*Modellvärden!C$7)+Modellvärden!C$6,"")</f>
        <v>32.789302599999999</v>
      </c>
      <c r="D150" s="56">
        <f>IF(_xlfn.XLOOKUP($A150,Indata!$A:$A,Indata!D:D)&lt;&gt;0,(_xlfn.XLOOKUP($A150,Indata!$A:$A,Indata!D:D)*Modellvärden!D$7)+Modellvärden!D$6,"")</f>
        <v>33.943675320000004</v>
      </c>
      <c r="E150" s="56">
        <f>IF(_xlfn.XLOOKUP($A150,Indata!$A:$A,Indata!E:E)&lt;&gt;0,(_xlfn.XLOOKUP($A150,Indata!$A:$A,Indata!E:E)*Modellvärden!E$7)+Modellvärden!E$6,"")</f>
        <v>33.929660300000002</v>
      </c>
      <c r="F150" s="56">
        <f>IF(_xlfn.XLOOKUP($A150,Indata!$A:$A,Indata!F:F)&lt;&gt;0,(_xlfn.XLOOKUP($A150,Indata!$A:$A,Indata!F:F)*Modellvärden!F$7)+Modellvärden!F$6,"")</f>
        <v>34.653204103645677</v>
      </c>
      <c r="G150" s="56">
        <f>IF(_xlfn.XLOOKUP($A150,Indata!$A:$A,Indata!G:G)&lt;&gt;0,(_xlfn.XLOOKUP($A150,Indata!$A:$A,Indata!G:G)*Modellvärden!G$7)+Modellvärden!G$6,"")</f>
        <v>36.679760000000002</v>
      </c>
      <c r="H150" s="56" t="str">
        <f>IF(_xlfn.XLOOKUP($A150,Indata!$A:$A,Indata!H:H)&lt;&gt;0,(_xlfn.XLOOKUP($A150,Indata!$A:$A,Indata!H:H)*Modellvärden!H$7)+Modellvärden!H$6,"")</f>
        <v/>
      </c>
      <c r="I150" s="56" t="str">
        <f>IF(_xlfn.XLOOKUP($A150,Indata!$A:$A,Indata!I:I)&lt;&gt;0,(_xlfn.XLOOKUP($A150,Indata!$A:$A,Indata!I:I)*Modellvärden!I$7)+Modellvärden!I$6,"")</f>
        <v/>
      </c>
      <c r="J150" s="56" t="str">
        <f>IF(_xlfn.XLOOKUP($A150,Indata!$A:$A,Indata!J:J)&lt;&gt;0,(_xlfn.XLOOKUP($A150,Indata!$A:$A,Indata!J:J)*Modellvärden!J$7)+Modellvärden!J$6,"")</f>
        <v/>
      </c>
      <c r="K150" s="56" t="str">
        <f>IF(_xlfn.XLOOKUP($A150,Indata!$A:$A,Indata!K:K)&lt;&gt;0,(_xlfn.XLOOKUP($A150,Indata!$A:$A,Indata!K:K)*Modellvärden!K$7)+Modellvärden!K$6,"")</f>
        <v/>
      </c>
      <c r="L150" s="56" t="str">
        <f>IF(_xlfn.XLOOKUP($A150,Indata!$A:$A,Indata!L:L)&lt;&gt;0,(_xlfn.XLOOKUP($A150,Indata!$A:$A,Indata!L:L)*Modellvärden!L$7)+Modellvärden!L$6,"")</f>
        <v/>
      </c>
      <c r="M150" t="str">
        <f>_xlfn.XLOOKUP(A150,Indata!A:A,Indata!M:M)</f>
        <v>Pendlingskommun nära mindre tätort</v>
      </c>
      <c r="N150" s="57">
        <f>IF(K150="",(B150*Modellvärden!B$11)+(C150*Modellvärden!C$11)+(D150*Modellvärden!D$11)+(E150*Modellvärden!E$11)+(F150*Modellvärden!F$11)+(G150*Modellvärden!G$11), (B150*Modellvärden!B$4)+(C150*Modellvärden!C$4)+(D150*Modellvärden!D$4)+(E150*Modellvärden!E$4)+(F150*Modellvärden!F$4)+(G150*Modellvärden!G$4)+(H150*Modellvärden!H$4)+(I150*Modellvärden!I$4)+(J150*Modellvärden!J$4)+(K150*Modellvärden!K$4)+(L150*Modellvärden!L$4))</f>
        <v>34.645062610070582</v>
      </c>
      <c r="O150" s="57">
        <f>IF(K150="",(B150*Modellvärden!B$12)+(C150*Modellvärden!C$12)+(D150*Modellvärden!D$12)+(E150*Modellvärden!E$12)+(F150*Modellvärden!F$12)+(G150*Modellvärden!G$12),(B150*Modellvärden!B$5)+(C150*Modellvärden!C$5)+(D150*Modellvärden!D$5)+(E150*Modellvärden!E$5)+(F150*Modellvärden!F$5)+(G150*Modellvärden!G$5)+(H150*Modellvärden!H$5)+(I150*Modellvärden!I$5)+(J150*Modellvärden!J$5)
+(K150*Modellvärden!K$5)+(L150*Modellvärden!L$5))</f>
        <v>34.343192830509153</v>
      </c>
      <c r="P150" s="57">
        <f>(_xlfn.XLOOKUP(M150,Regressionsresultat!$B$53:$B$61,Modellvärden!$B$21:$B$29)*Modellvärden!$B$18)</f>
        <v>35.411339999999996</v>
      </c>
      <c r="Q150" s="57">
        <f t="shared" si="2"/>
        <v>34.799865146859908</v>
      </c>
      <c r="R150" s="57"/>
    </row>
    <row r="151" spans="1:18" ht="16" x14ac:dyDescent="0.35">
      <c r="A151" s="55" t="s">
        <v>106</v>
      </c>
      <c r="B151" s="56">
        <f>IF(_xlfn.XLOOKUP($A151,Indata!$A:$A,Indata!B:B)&lt;&gt;0,(_xlfn.XLOOKUP($A151,Indata!$A:$A,Indata!B:B)*Modellvärden!B$7)+Modellvärden!B$6,"")</f>
        <v>36.685640905</v>
      </c>
      <c r="C151" s="56">
        <f>IF(_xlfn.XLOOKUP($A151,Indata!$A:$A,Indata!C:C)&lt;&gt;0,(_xlfn.XLOOKUP($A151,Indata!$A:$A,Indata!C:C)*Modellvärden!C$7)+Modellvärden!C$6,"")</f>
        <v>33.071941600000002</v>
      </c>
      <c r="D151" s="56">
        <f>IF(_xlfn.XLOOKUP($A151,Indata!$A:$A,Indata!D:D)&lt;&gt;0,(_xlfn.XLOOKUP($A151,Indata!$A:$A,Indata!D:D)*Modellvärden!D$7)+Modellvärden!D$6,"")</f>
        <v>33.96428976</v>
      </c>
      <c r="E151" s="56">
        <f>IF(_xlfn.XLOOKUP($A151,Indata!$A:$A,Indata!E:E)&lt;&gt;0,(_xlfn.XLOOKUP($A151,Indata!$A:$A,Indata!E:E)*Modellvärden!E$7)+Modellvärden!E$6,"")</f>
        <v>34.097918</v>
      </c>
      <c r="F151" s="56">
        <f>IF(_xlfn.XLOOKUP($A151,Indata!$A:$A,Indata!F:F)&lt;&gt;0,(_xlfn.XLOOKUP($A151,Indata!$A:$A,Indata!F:F)*Modellvärden!F$7)+Modellvärden!F$6,"")</f>
        <v>34.12612012324054</v>
      </c>
      <c r="G151" s="56">
        <f>IF(_xlfn.XLOOKUP($A151,Indata!$A:$A,Indata!G:G)&lt;&gt;0,(_xlfn.XLOOKUP($A151,Indata!$A:$A,Indata!G:G)*Modellvärden!G$7)+Modellvärden!G$6,"")</f>
        <v>35.799602799999995</v>
      </c>
      <c r="H151" s="56">
        <f>IF(_xlfn.XLOOKUP($A151,Indata!$A:$A,Indata!H:H)&lt;&gt;0,(_xlfn.XLOOKUP($A151,Indata!$A:$A,Indata!H:H)*Modellvärden!H$7)+Modellvärden!H$6,"")</f>
        <v>30.005760680000002</v>
      </c>
      <c r="I151" s="56">
        <f>IF(_xlfn.XLOOKUP($A151,Indata!$A:$A,Indata!I:I)&lt;&gt;0,(_xlfn.XLOOKUP($A151,Indata!$A:$A,Indata!I:I)*Modellvärden!I$7)+Modellvärden!I$6,"")</f>
        <v>35.58762282</v>
      </c>
      <c r="J151" s="56">
        <f>IF(_xlfn.XLOOKUP($A151,Indata!$A:$A,Indata!J:J)&lt;&gt;0,(_xlfn.XLOOKUP($A151,Indata!$A:$A,Indata!J:J)*Modellvärden!J$7)+Modellvärden!J$6,"")</f>
        <v>36.884818320000001</v>
      </c>
      <c r="K151" s="56">
        <f>IF(_xlfn.XLOOKUP($A151,Indata!$A:$A,Indata!K:K)&lt;&gt;0,(_xlfn.XLOOKUP($A151,Indata!$A:$A,Indata!K:K)*Modellvärden!K$7)+Modellvärden!K$6,"")</f>
        <v>34.164650910000006</v>
      </c>
      <c r="L151" s="56">
        <f>IF(_xlfn.XLOOKUP($A151,Indata!$A:$A,Indata!L:L)&lt;&gt;0,(_xlfn.XLOOKUP($A151,Indata!$A:$A,Indata!L:L)*Modellvärden!L$7)+Modellvärden!L$6,"")</f>
        <v>30.018018799999993</v>
      </c>
      <c r="M151" t="str">
        <f>_xlfn.XLOOKUP(A151,Indata!A:A,Indata!M:M)</f>
        <v>Pendlingskommun nära större stad</v>
      </c>
      <c r="N151" s="57">
        <f>IF(K151="",(B151*Modellvärden!B$11)+(C151*Modellvärden!C$11)+(D151*Modellvärden!D$11)+(E151*Modellvärden!E$11)+(F151*Modellvärden!F$11)+(G151*Modellvärden!G$11), (B151*Modellvärden!B$4)+(C151*Modellvärden!C$4)+(D151*Modellvärden!D$4)+(E151*Modellvärden!E$4)+(F151*Modellvärden!F$4)+(G151*Modellvärden!G$4)+(H151*Modellvärden!H$4)+(I151*Modellvärden!I$4)+(J151*Modellvärden!J$4)+(K151*Modellvärden!K$4)+(L151*Modellvärden!L$4))</f>
        <v>33.926860516754104</v>
      </c>
      <c r="O151" s="57">
        <f>IF(K151="",(B151*Modellvärden!B$12)+(C151*Modellvärden!C$12)+(D151*Modellvärden!D$12)+(E151*Modellvärden!E$12)+(F151*Modellvärden!F$12)+(G151*Modellvärden!G$12),(B151*Modellvärden!B$5)+(C151*Modellvärden!C$5)+(D151*Modellvärden!D$5)+(E151*Modellvärden!E$5)+(F151*Modellvärden!F$5)+(G151*Modellvärden!G$5)+(H151*Modellvärden!H$5)+(I151*Modellvärden!I$5)+(J151*Modellvärden!J$5)
+(K151*Modellvärden!K$5)+(L151*Modellvärden!L$5))</f>
        <v>33.772564412959632</v>
      </c>
      <c r="P151" s="57">
        <f>(_xlfn.XLOOKUP(M151,Regressionsresultat!$B$53:$B$61,Modellvärden!$B$21:$B$29)*Modellvärden!$B$18)</f>
        <v>32.423676999999998</v>
      </c>
      <c r="Q151" s="57">
        <f t="shared" si="2"/>
        <v>33.374367309904578</v>
      </c>
      <c r="R151" s="57"/>
    </row>
    <row r="152" spans="1:18" ht="16" x14ac:dyDescent="0.35">
      <c r="A152" s="55" t="s">
        <v>35</v>
      </c>
      <c r="B152" s="56">
        <f>IF(_xlfn.XLOOKUP($A152,Indata!$A:$A,Indata!B:B)&lt;&gt;0,(_xlfn.XLOOKUP($A152,Indata!$A:$A,Indata!B:B)*Modellvärden!B$7)+Modellvärden!B$6,"")</f>
        <v>37.733274618999999</v>
      </c>
      <c r="C152" s="56">
        <f>IF(_xlfn.XLOOKUP($A152,Indata!$A:$A,Indata!C:C)&lt;&gt;0,(_xlfn.XLOOKUP($A152,Indata!$A:$A,Indata!C:C)*Modellvärden!C$7)+Modellvärden!C$6,"")</f>
        <v>41.944458699999998</v>
      </c>
      <c r="D152" s="56">
        <f>IF(_xlfn.XLOOKUP($A152,Indata!$A:$A,Indata!D:D)&lt;&gt;0,(_xlfn.XLOOKUP($A152,Indata!$A:$A,Indata!D:D)*Modellvärden!D$7)+Modellvärden!D$6,"")</f>
        <v>44.207873880000001</v>
      </c>
      <c r="E152" s="56">
        <f>IF(_xlfn.XLOOKUP($A152,Indata!$A:$A,Indata!E:E)&lt;&gt;0,(_xlfn.XLOOKUP($A152,Indata!$A:$A,Indata!E:E)*Modellvärden!E$7)+Modellvärden!E$6,"")</f>
        <v>38.980208400000002</v>
      </c>
      <c r="F152" s="56">
        <f>IF(_xlfn.XLOOKUP($A152,Indata!$A:$A,Indata!F:F)&lt;&gt;0,(_xlfn.XLOOKUP($A152,Indata!$A:$A,Indata!F:F)*Modellvärden!F$7)+Modellvärden!F$6,"")</f>
        <v>34.322539681420452</v>
      </c>
      <c r="G152" s="56">
        <f>IF(_xlfn.XLOOKUP($A152,Indata!$A:$A,Indata!G:G)&lt;&gt;0,(_xlfn.XLOOKUP($A152,Indata!$A:$A,Indata!G:G)*Modellvärden!G$7)+Modellvärden!G$6,"")</f>
        <v>44.262652799999998</v>
      </c>
      <c r="H152" s="56">
        <f>IF(_xlfn.XLOOKUP($A152,Indata!$A:$A,Indata!H:H)&lt;&gt;0,(_xlfn.XLOOKUP($A152,Indata!$A:$A,Indata!H:H)*Modellvärden!H$7)+Modellvärden!H$6,"")</f>
        <v>29.449502840000001</v>
      </c>
      <c r="I152" s="56">
        <f>IF(_xlfn.XLOOKUP($A152,Indata!$A:$A,Indata!I:I)&lt;&gt;0,(_xlfn.XLOOKUP($A152,Indata!$A:$A,Indata!I:I)*Modellvärden!I$7)+Modellvärden!I$6,"")</f>
        <v>33.225004659999996</v>
      </c>
      <c r="J152" s="56">
        <f>IF(_xlfn.XLOOKUP($A152,Indata!$A:$A,Indata!J:J)&lt;&gt;0,(_xlfn.XLOOKUP($A152,Indata!$A:$A,Indata!J:J)*Modellvärden!J$7)+Modellvärden!J$6,"")</f>
        <v>34.082530240000004</v>
      </c>
      <c r="K152" s="56">
        <f>IF(_xlfn.XLOOKUP($A152,Indata!$A:$A,Indata!K:K)&lt;&gt;0,(_xlfn.XLOOKUP($A152,Indata!$A:$A,Indata!K:K)*Modellvärden!K$7)+Modellvärden!K$6,"")</f>
        <v>30.843019430000002</v>
      </c>
      <c r="L152" s="56">
        <f>IF(_xlfn.XLOOKUP($A152,Indata!$A:$A,Indata!L:L)&lt;&gt;0,(_xlfn.XLOOKUP($A152,Indata!$A:$A,Indata!L:L)*Modellvärden!L$7)+Modellvärden!L$6,"")</f>
        <v>31.632615000000015</v>
      </c>
      <c r="M152" t="str">
        <f>_xlfn.XLOOKUP(A152,Indata!A:A,Indata!M:M)</f>
        <v>Pendlingskommun nära storstad</v>
      </c>
      <c r="N152" s="57">
        <f>IF(K152="",(B152*Modellvärden!B$11)+(C152*Modellvärden!C$11)+(D152*Modellvärden!D$11)+(E152*Modellvärden!E$11)+(F152*Modellvärden!F$11)+(G152*Modellvärden!G$11), (B152*Modellvärden!B$4)+(C152*Modellvärden!C$4)+(D152*Modellvärden!D$4)+(E152*Modellvärden!E$4)+(F152*Modellvärden!F$4)+(G152*Modellvärden!G$4)+(H152*Modellvärden!H$4)+(I152*Modellvärden!I$4)+(J152*Modellvärden!J$4)+(K152*Modellvärden!K$4)+(L152*Modellvärden!L$4))</f>
        <v>36.841714477799954</v>
      </c>
      <c r="O152" s="57">
        <f>IF(K152="",(B152*Modellvärden!B$12)+(C152*Modellvärden!C$12)+(D152*Modellvärden!D$12)+(E152*Modellvärden!E$12)+(F152*Modellvärden!F$12)+(G152*Modellvärden!G$12),(B152*Modellvärden!B$5)+(C152*Modellvärden!C$5)+(D152*Modellvärden!D$5)+(E152*Modellvärden!E$5)+(F152*Modellvärden!F$5)+(G152*Modellvärden!G$5)+(H152*Modellvärden!H$5)+(I152*Modellvärden!I$5)+(J152*Modellvärden!J$5)
+(K152*Modellvärden!K$5)+(L152*Modellvärden!L$5))</f>
        <v>37.397934423437718</v>
      </c>
      <c r="P152" s="57">
        <f>(_xlfn.XLOOKUP(M152,Regressionsresultat!$B$53:$B$61,Modellvärden!$B$21:$B$29)*Modellvärden!$B$18)</f>
        <v>36.636769999999999</v>
      </c>
      <c r="Q152" s="57">
        <f t="shared" si="2"/>
        <v>36.958806300412554</v>
      </c>
      <c r="R152" s="57"/>
    </row>
    <row r="153" spans="1:18" ht="16" x14ac:dyDescent="0.35">
      <c r="A153" s="55" t="s">
        <v>244</v>
      </c>
      <c r="B153" s="56">
        <f>IF(_xlfn.XLOOKUP($A153,Indata!$A:$A,Indata!B:B)&lt;&gt;0,(_xlfn.XLOOKUP($A153,Indata!$A:$A,Indata!B:B)*Modellvärden!B$7)+Modellvärden!B$6,"")</f>
        <v>36.772714477000001</v>
      </c>
      <c r="C153" s="56">
        <f>IF(_xlfn.XLOOKUP($A153,Indata!$A:$A,Indata!C:C)&lt;&gt;0,(_xlfn.XLOOKUP($A153,Indata!$A:$A,Indata!C:C)*Modellvärden!C$7)+Modellvärden!C$6,"")</f>
        <v>32.553895300000001</v>
      </c>
      <c r="D153" s="56">
        <f>IF(_xlfn.XLOOKUP($A153,Indata!$A:$A,Indata!D:D)&lt;&gt;0,(_xlfn.XLOOKUP($A153,Indata!$A:$A,Indata!D:D)*Modellvärden!D$7)+Modellvärden!D$6,"")</f>
        <v>33.901550159999999</v>
      </c>
      <c r="E153" s="56">
        <f>IF(_xlfn.XLOOKUP($A153,Indata!$A:$A,Indata!E:E)&lt;&gt;0,(_xlfn.XLOOKUP($A153,Indata!$A:$A,Indata!E:E)*Modellvärden!E$7)+Modellvärden!E$6,"")</f>
        <v>33.823122699999999</v>
      </c>
      <c r="F153" s="56">
        <f>IF(_xlfn.XLOOKUP($A153,Indata!$A:$A,Indata!F:F)&lt;&gt;0,(_xlfn.XLOOKUP($A153,Indata!$A:$A,Indata!F:F)*Modellvärden!F$7)+Modellvärden!F$6,"")</f>
        <v>33.898946852630594</v>
      </c>
      <c r="G153" s="56">
        <f>IF(_xlfn.XLOOKUP($A153,Indata!$A:$A,Indata!G:G)&lt;&gt;0,(_xlfn.XLOOKUP($A153,Indata!$A:$A,Indata!G:G)*Modellvärden!G$7)+Modellvärden!G$6,"")</f>
        <v>30.789477199999997</v>
      </c>
      <c r="H153" s="56" t="str">
        <f>IF(_xlfn.XLOOKUP($A153,Indata!$A:$A,Indata!H:H)&lt;&gt;0,(_xlfn.XLOOKUP($A153,Indata!$A:$A,Indata!H:H)*Modellvärden!H$7)+Modellvärden!H$6,"")</f>
        <v/>
      </c>
      <c r="I153" s="56" t="str">
        <f>IF(_xlfn.XLOOKUP($A153,Indata!$A:$A,Indata!I:I)&lt;&gt;0,(_xlfn.XLOOKUP($A153,Indata!$A:$A,Indata!I:I)*Modellvärden!I$7)+Modellvärden!I$6,"")</f>
        <v/>
      </c>
      <c r="J153" s="56" t="str">
        <f>IF(_xlfn.XLOOKUP($A153,Indata!$A:$A,Indata!J:J)&lt;&gt;0,(_xlfn.XLOOKUP($A153,Indata!$A:$A,Indata!J:J)*Modellvärden!J$7)+Modellvärden!J$6,"")</f>
        <v/>
      </c>
      <c r="K153" s="56" t="str">
        <f>IF(_xlfn.XLOOKUP($A153,Indata!$A:$A,Indata!K:K)&lt;&gt;0,(_xlfn.XLOOKUP($A153,Indata!$A:$A,Indata!K:K)*Modellvärden!K$7)+Modellvärden!K$6,"")</f>
        <v/>
      </c>
      <c r="L153" s="56" t="str">
        <f>IF(_xlfn.XLOOKUP($A153,Indata!$A:$A,Indata!L:L)&lt;&gt;0,(_xlfn.XLOOKUP($A153,Indata!$A:$A,Indata!L:L)*Modellvärden!L$7)+Modellvärden!L$6,"")</f>
        <v/>
      </c>
      <c r="M153" t="str">
        <f>_xlfn.XLOOKUP(A153,Indata!A:A,Indata!M:M)</f>
        <v>Pendlingskommun nära större stad</v>
      </c>
      <c r="N153" s="57">
        <f>IF(K153="",(B153*Modellvärden!B$11)+(C153*Modellvärden!C$11)+(D153*Modellvärden!D$11)+(E153*Modellvärden!E$11)+(F153*Modellvärden!F$11)+(G153*Modellvärden!G$11), (B153*Modellvärden!B$4)+(C153*Modellvärden!C$4)+(D153*Modellvärden!D$4)+(E153*Modellvärden!E$4)+(F153*Modellvärden!F$4)+(G153*Modellvärden!G$4)+(H153*Modellvärden!H$4)+(I153*Modellvärden!I$4)+(J153*Modellvärden!J$4)+(K153*Modellvärden!K$4)+(L153*Modellvärden!L$4))</f>
        <v>33.408077955164771</v>
      </c>
      <c r="O153" s="57">
        <f>IF(K153="",(B153*Modellvärden!B$12)+(C153*Modellvärden!C$12)+(D153*Modellvärden!D$12)+(E153*Modellvärden!E$12)+(F153*Modellvärden!F$12)+(G153*Modellvärden!G$12),(B153*Modellvärden!B$5)+(C153*Modellvärden!C$5)+(D153*Modellvärden!D$5)+(E153*Modellvärden!E$5)+(F153*Modellvärden!F$5)+(G153*Modellvärden!G$5)+(H153*Modellvärden!H$5)+(I153*Modellvärden!I$5)+(J153*Modellvärden!J$5)
+(K153*Modellvärden!K$5)+(L153*Modellvärden!L$5))</f>
        <v>33.232475277373169</v>
      </c>
      <c r="P153" s="57">
        <f>(_xlfn.XLOOKUP(M153,Regressionsresultat!$B$53:$B$61,Modellvärden!$B$21:$B$29)*Modellvärden!$B$18)</f>
        <v>32.423676999999998</v>
      </c>
      <c r="Q153" s="57">
        <f t="shared" si="2"/>
        <v>33.021410077512648</v>
      </c>
      <c r="R153" s="57"/>
    </row>
    <row r="154" spans="1:18" ht="16" x14ac:dyDescent="0.35">
      <c r="A154" s="55" t="s">
        <v>251</v>
      </c>
      <c r="B154" s="56">
        <f>IF(_xlfn.XLOOKUP($A154,Indata!$A:$A,Indata!B:B)&lt;&gt;0,(_xlfn.XLOOKUP($A154,Indata!$A:$A,Indata!B:B)*Modellvärden!B$7)+Modellvärden!B$6,"")</f>
        <v>37.140796546000004</v>
      </c>
      <c r="C154" s="56">
        <f>IF(_xlfn.XLOOKUP($A154,Indata!$A:$A,Indata!C:C)&lt;&gt;0,(_xlfn.XLOOKUP($A154,Indata!$A:$A,Indata!C:C)*Modellvärden!C$7)+Modellvärden!C$6,"")</f>
        <v>32.074066299999998</v>
      </c>
      <c r="D154" s="56">
        <f>IF(_xlfn.XLOOKUP($A154,Indata!$A:$A,Indata!D:D)&lt;&gt;0,(_xlfn.XLOOKUP($A154,Indata!$A:$A,Indata!D:D)*Modellvärden!D$7)+Modellvärden!D$6,"")</f>
        <v>33.865698960000003</v>
      </c>
      <c r="E154" s="56">
        <f>IF(_xlfn.XLOOKUP($A154,Indata!$A:$A,Indata!E:E)&lt;&gt;0,(_xlfn.XLOOKUP($A154,Indata!$A:$A,Indata!E:E)*Modellvärden!E$7)+Modellvärden!E$6,"")</f>
        <v>33.748853699999998</v>
      </c>
      <c r="F154" s="56">
        <f>IF(_xlfn.XLOOKUP($A154,Indata!$A:$A,Indata!F:F)&lt;&gt;0,(_xlfn.XLOOKUP($A154,Indata!$A:$A,Indata!F:F)*Modellvärden!F$7)+Modellvärden!F$6,"")</f>
        <v>33.761472530655766</v>
      </c>
      <c r="G154" s="56">
        <f>IF(_xlfn.XLOOKUP($A154,Indata!$A:$A,Indata!G:G)&lt;&gt;0,(_xlfn.XLOOKUP($A154,Indata!$A:$A,Indata!G:G)*Modellvärden!G$7)+Modellvärden!G$6,"")</f>
        <v>36.612055599999998</v>
      </c>
      <c r="H154" s="56">
        <f>IF(_xlfn.XLOOKUP($A154,Indata!$A:$A,Indata!H:H)&lt;&gt;0,(_xlfn.XLOOKUP($A154,Indata!$A:$A,Indata!H:H)*Modellvärden!H$7)+Modellvärden!H$6,"")</f>
        <v>37.515241520000004</v>
      </c>
      <c r="I154" s="56">
        <f>IF(_xlfn.XLOOKUP($A154,Indata!$A:$A,Indata!I:I)&lt;&gt;0,(_xlfn.XLOOKUP($A154,Indata!$A:$A,Indata!I:I)*Modellvärden!I$7)+Modellvärden!I$6,"")</f>
        <v>32.38121246</v>
      </c>
      <c r="J154" s="56">
        <f>IF(_xlfn.XLOOKUP($A154,Indata!$A:$A,Indata!J:J)&lt;&gt;0,(_xlfn.XLOOKUP($A154,Indata!$A:$A,Indata!J:J)*Modellvärden!J$7)+Modellvärden!J$6,"")</f>
        <v>26.151526239999999</v>
      </c>
      <c r="K154" s="56">
        <f>IF(_xlfn.XLOOKUP($A154,Indata!$A:$A,Indata!K:K)&lt;&gt;0,(_xlfn.XLOOKUP($A154,Indata!$A:$A,Indata!K:K)*Modellvärden!K$7)+Modellvärden!K$6,"")</f>
        <v>35.211686920000005</v>
      </c>
      <c r="L154" s="56">
        <f>IF(_xlfn.XLOOKUP($A154,Indata!$A:$A,Indata!L:L)&lt;&gt;0,(_xlfn.XLOOKUP($A154,Indata!$A:$A,Indata!L:L)*Modellvärden!L$7)+Modellvärden!L$6,"")</f>
        <v>31.632615000000015</v>
      </c>
      <c r="M154" t="str">
        <f>_xlfn.XLOOKUP(A154,Indata!A:A,Indata!M:M)</f>
        <v>Pendlingskommun nära mindre tätort</v>
      </c>
      <c r="N154" s="57">
        <f>IF(K154="",(B154*Modellvärden!B$11)+(C154*Modellvärden!C$11)+(D154*Modellvärden!D$11)+(E154*Modellvärden!E$11)+(F154*Modellvärden!F$11)+(G154*Modellvärden!G$11), (B154*Modellvärden!B$4)+(C154*Modellvärden!C$4)+(D154*Modellvärden!D$4)+(E154*Modellvärden!E$4)+(F154*Modellvärden!F$4)+(G154*Modellvärden!G$4)+(H154*Modellvärden!H$4)+(I154*Modellvärden!I$4)+(J154*Modellvärden!J$4)+(K154*Modellvärden!K$4)+(L154*Modellvärden!L$4))</f>
        <v>33.441342959241013</v>
      </c>
      <c r="O154" s="57">
        <f>IF(K154="",(B154*Modellvärden!B$12)+(C154*Modellvärden!C$12)+(D154*Modellvärden!D$12)+(E154*Modellvärden!E$12)+(F154*Modellvärden!F$12)+(G154*Modellvärden!G$12),(B154*Modellvärden!B$5)+(C154*Modellvärden!C$5)+(D154*Modellvärden!D$5)+(E154*Modellvärden!E$5)+(F154*Modellvärden!F$5)+(G154*Modellvärden!G$5)+(H154*Modellvärden!H$5)+(I154*Modellvärden!I$5)+(J154*Modellvärden!J$5)
+(K154*Modellvärden!K$5)+(L154*Modellvärden!L$5))</f>
        <v>33.228722864920506</v>
      </c>
      <c r="P154" s="57">
        <f>(_xlfn.XLOOKUP(M154,Regressionsresultat!$B$53:$B$61,Modellvärden!$B$21:$B$29)*Modellvärden!$B$18)</f>
        <v>35.411339999999996</v>
      </c>
      <c r="Q154" s="57">
        <f t="shared" si="2"/>
        <v>34.027135274720507</v>
      </c>
      <c r="R154" s="57"/>
    </row>
    <row r="155" spans="1:18" ht="16" x14ac:dyDescent="0.35">
      <c r="A155" s="55" t="s">
        <v>277</v>
      </c>
      <c r="B155" s="56">
        <f>IF(_xlfn.XLOOKUP($A155,Indata!$A:$A,Indata!B:B)&lt;&gt;0,(_xlfn.XLOOKUP($A155,Indata!$A:$A,Indata!B:B)*Modellvärden!B$7)+Modellvärden!B$6,"")</f>
        <v>35.394483610000002</v>
      </c>
      <c r="C155" s="56">
        <f>IF(_xlfn.XLOOKUP($A155,Indata!$A:$A,Indata!C:C)&lt;&gt;0,(_xlfn.XLOOKUP($A155,Indata!$A:$A,Indata!C:C)*Modellvärden!C$7)+Modellvärden!C$6,"")</f>
        <v>32.435862999999998</v>
      </c>
      <c r="D155" s="56">
        <f>IF(_xlfn.XLOOKUP($A155,Indata!$A:$A,Indata!D:D)&lt;&gt;0,(_xlfn.XLOOKUP($A155,Indata!$A:$A,Indata!D:D)*Modellvärden!D$7)+Modellvärden!D$6,"")</f>
        <v>33.808337040000005</v>
      </c>
      <c r="E155" s="56">
        <f>IF(_xlfn.XLOOKUP($A155,Indata!$A:$A,Indata!E:E)&lt;&gt;0,(_xlfn.XLOOKUP($A155,Indata!$A:$A,Indata!E:E)*Modellvärden!E$7)+Modellvärden!E$6,"")</f>
        <v>33.741170699999998</v>
      </c>
      <c r="F155" s="56">
        <f>IF(_xlfn.XLOOKUP($A155,Indata!$A:$A,Indata!F:F)&lt;&gt;0,(_xlfn.XLOOKUP($A155,Indata!$A:$A,Indata!F:F)*Modellvärden!F$7)+Modellvärden!F$6,"")</f>
        <v>33.538997966691262</v>
      </c>
      <c r="G155" s="56">
        <f>IF(_xlfn.XLOOKUP($A155,Indata!$A:$A,Indata!G:G)&lt;&gt;0,(_xlfn.XLOOKUP($A155,Indata!$A:$A,Indata!G:G)*Modellvärden!G$7)+Modellvärden!G$6,"")</f>
        <v>36.476646799999997</v>
      </c>
      <c r="H155" s="56">
        <f>IF(_xlfn.XLOOKUP($A155,Indata!$A:$A,Indata!H:H)&lt;&gt;0,(_xlfn.XLOOKUP($A155,Indata!$A:$A,Indata!H:H)*Modellvärden!H$7)+Modellvärden!H$6,"")</f>
        <v>34.548533039999995</v>
      </c>
      <c r="I155" s="56">
        <f>IF(_xlfn.XLOOKUP($A155,Indata!$A:$A,Indata!I:I)&lt;&gt;0,(_xlfn.XLOOKUP($A155,Indata!$A:$A,Indata!I:I)*Modellvärden!I$7)+Modellvärden!I$6,"")</f>
        <v>34.490692959999997</v>
      </c>
      <c r="J155" s="56">
        <f>IF(_xlfn.XLOOKUP($A155,Indata!$A:$A,Indata!J:J)&lt;&gt;0,(_xlfn.XLOOKUP($A155,Indata!$A:$A,Indata!J:J)*Modellvärden!J$7)+Modellvärden!J$6,"")</f>
        <v>28.266460639999998</v>
      </c>
      <c r="K155" s="56">
        <f>IF(_xlfn.XLOOKUP($A155,Indata!$A:$A,Indata!K:K)&lt;&gt;0,(_xlfn.XLOOKUP($A155,Indata!$A:$A,Indata!K:K)*Modellvärden!K$7)+Modellvärden!K$6,"")</f>
        <v>34.345174360000001</v>
      </c>
      <c r="L155" s="56">
        <f>IF(_xlfn.XLOOKUP($A155,Indata!$A:$A,Indata!L:L)&lt;&gt;0,(_xlfn.XLOOKUP($A155,Indata!$A:$A,Indata!L:L)*Modellvärden!L$7)+Modellvärden!L$6,"")</f>
        <v>30.709988600000003</v>
      </c>
      <c r="M155" t="str">
        <f>_xlfn.XLOOKUP(A155,Indata!A:A,Indata!M:M)</f>
        <v>Pendlingskommun nära mindre tätort</v>
      </c>
      <c r="N155" s="57">
        <f>IF(K155="",(B155*Modellvärden!B$11)+(C155*Modellvärden!C$11)+(D155*Modellvärden!D$11)+(E155*Modellvärden!E$11)+(F155*Modellvärden!F$11)+(G155*Modellvärden!G$11), (B155*Modellvärden!B$4)+(C155*Modellvärden!C$4)+(D155*Modellvärden!D$4)+(E155*Modellvärden!E$4)+(F155*Modellvärden!F$4)+(G155*Modellvärden!G$4)+(H155*Modellvärden!H$4)+(I155*Modellvärden!I$4)+(J155*Modellvärden!J$4)+(K155*Modellvärden!K$4)+(L155*Modellvärden!L$4))</f>
        <v>33.354538819333534</v>
      </c>
      <c r="O155" s="57">
        <f>IF(K155="",(B155*Modellvärden!B$12)+(C155*Modellvärden!C$12)+(D155*Modellvärden!D$12)+(E155*Modellvärden!E$12)+(F155*Modellvärden!F$12)+(G155*Modellvärden!G$12),(B155*Modellvärden!B$5)+(C155*Modellvärden!C$5)+(D155*Modellvärden!D$5)+(E155*Modellvärden!E$5)+(F155*Modellvärden!F$5)+(G155*Modellvärden!G$5)+(H155*Modellvärden!H$5)+(I155*Modellvärden!I$5)+(J155*Modellvärden!J$5)
+(K155*Modellvärden!K$5)+(L155*Modellvärden!L$5))</f>
        <v>33.254991696958136</v>
      </c>
      <c r="P155" s="57">
        <f>(_xlfn.XLOOKUP(M155,Regressionsresultat!$B$53:$B$61,Modellvärden!$B$21:$B$29)*Modellvärden!$B$18)</f>
        <v>35.411339999999996</v>
      </c>
      <c r="Q155" s="57">
        <f t="shared" si="2"/>
        <v>34.006956838763891</v>
      </c>
      <c r="R155" s="57"/>
    </row>
    <row r="156" spans="1:18" ht="16" x14ac:dyDescent="0.35">
      <c r="A156" s="55" t="s">
        <v>301</v>
      </c>
      <c r="B156" s="56">
        <f>IF(_xlfn.XLOOKUP($A156,Indata!$A:$A,Indata!B:B)&lt;&gt;0,(_xlfn.XLOOKUP($A156,Indata!$A:$A,Indata!B:B)*Modellvärden!B$7)+Modellvärden!B$6,"")</f>
        <v>35.650386016000006</v>
      </c>
      <c r="C156" s="56">
        <f>IF(_xlfn.XLOOKUP($A156,Indata!$A:$A,Indata!C:C)&lt;&gt;0,(_xlfn.XLOOKUP($A156,Indata!$A:$A,Indata!C:C)*Modellvärden!C$7)+Modellvärden!C$6,"")</f>
        <v>32.216418699999998</v>
      </c>
      <c r="D156" s="56">
        <f>IF(_xlfn.XLOOKUP($A156,Indata!$A:$A,Indata!D:D)&lt;&gt;0,(_xlfn.XLOOKUP($A156,Indata!$A:$A,Indata!D:D)*Modellvärden!D$7)+Modellvärden!D$6,"")</f>
        <v>33.79847796</v>
      </c>
      <c r="E156" s="56">
        <f>IF(_xlfn.XLOOKUP($A156,Indata!$A:$A,Indata!E:E)&lt;&gt;0,(_xlfn.XLOOKUP($A156,Indata!$A:$A,Indata!E:E)*Modellvärden!E$7)+Modellvärden!E$6,"")</f>
        <v>33.7019874</v>
      </c>
      <c r="F156" s="56">
        <f>IF(_xlfn.XLOOKUP($A156,Indata!$A:$A,Indata!F:F)&lt;&gt;0,(_xlfn.XLOOKUP($A156,Indata!$A:$A,Indata!F:F)*Modellvärden!F$7)+Modellvärden!F$6,"")</f>
        <v>33.721541763373899</v>
      </c>
      <c r="G156" s="56">
        <f>IF(_xlfn.XLOOKUP($A156,Indata!$A:$A,Indata!G:G)&lt;&gt;0,(_xlfn.XLOOKUP($A156,Indata!$A:$A,Indata!G:G)*Modellvärden!G$7)+Modellvärden!G$6,"")</f>
        <v>39.658753599999997</v>
      </c>
      <c r="H156" s="56">
        <f>IF(_xlfn.XLOOKUP($A156,Indata!$A:$A,Indata!H:H)&lt;&gt;0,(_xlfn.XLOOKUP($A156,Indata!$A:$A,Indata!H:H)*Modellvärden!H$7)+Modellvärden!H$6,"")</f>
        <v>25.972891339999997</v>
      </c>
      <c r="I156" s="56">
        <f>IF(_xlfn.XLOOKUP($A156,Indata!$A:$A,Indata!I:I)&lt;&gt;0,(_xlfn.XLOOKUP($A156,Indata!$A:$A,Indata!I:I)*Modellvärden!I$7)+Modellvärden!I$6,"")</f>
        <v>28.921664440000001</v>
      </c>
      <c r="J156" s="56">
        <f>IF(_xlfn.XLOOKUP($A156,Indata!$A:$A,Indata!J:J)&lt;&gt;0,(_xlfn.XLOOKUP($A156,Indata!$A:$A,Indata!J:J)*Modellvärden!J$7)+Modellvärden!J$6,"")</f>
        <v>32.654949520000002</v>
      </c>
      <c r="K156" s="56">
        <f>IF(_xlfn.XLOOKUP($A156,Indata!$A:$A,Indata!K:K)&lt;&gt;0,(_xlfn.XLOOKUP($A156,Indata!$A:$A,Indata!K:K)*Modellvärden!K$7)+Modellvärden!K$6,"")</f>
        <v>28.09906299</v>
      </c>
      <c r="L156" s="56">
        <f>IF(_xlfn.XLOOKUP($A156,Indata!$A:$A,Indata!L:L)&lt;&gt;0,(_xlfn.XLOOKUP($A156,Indata!$A:$A,Indata!L:L)*Modellvärden!L$7)+Modellvärden!L$6,"")</f>
        <v>27.942109400000021</v>
      </c>
      <c r="M156" t="str">
        <f>_xlfn.XLOOKUP(A156,Indata!A:A,Indata!M:M)</f>
        <v>Pendlingskommun nära större stad</v>
      </c>
      <c r="N156" s="57">
        <f>IF(K156="",(B156*Modellvärden!B$11)+(C156*Modellvärden!C$11)+(D156*Modellvärden!D$11)+(E156*Modellvärden!E$11)+(F156*Modellvärden!F$11)+(G156*Modellvärden!G$11), (B156*Modellvärden!B$4)+(C156*Modellvärden!C$4)+(D156*Modellvärden!D$4)+(E156*Modellvärden!E$4)+(F156*Modellvärden!F$4)+(G156*Modellvärden!G$4)+(H156*Modellvärden!H$4)+(I156*Modellvärden!I$4)+(J156*Modellvärden!J$4)+(K156*Modellvärden!K$4)+(L156*Modellvärden!L$4))</f>
        <v>31.919526020615674</v>
      </c>
      <c r="O156" s="57">
        <f>IF(K156="",(B156*Modellvärden!B$12)+(C156*Modellvärden!C$12)+(D156*Modellvärden!D$12)+(E156*Modellvärden!E$12)+(F156*Modellvärden!F$12)+(G156*Modellvärden!G$12),(B156*Modellvärden!B$5)+(C156*Modellvärden!C$5)+(D156*Modellvärden!D$5)+(E156*Modellvärden!E$5)+(F156*Modellvärden!F$5)+(G156*Modellvärden!G$5)+(H156*Modellvärden!H$5)+(I156*Modellvärden!I$5)+(J156*Modellvärden!J$5)
+(K156*Modellvärden!K$5)+(L156*Modellvärden!L$5))</f>
        <v>31.908113078447403</v>
      </c>
      <c r="P156" s="57">
        <f>(_xlfn.XLOOKUP(M156,Regressionsresultat!$B$53:$B$61,Modellvärden!$B$21:$B$29)*Modellvärden!$B$18)</f>
        <v>32.423676999999998</v>
      </c>
      <c r="Q156" s="57">
        <f t="shared" si="2"/>
        <v>32.083772033021027</v>
      </c>
      <c r="R156" s="57"/>
    </row>
    <row r="157" spans="1:18" ht="16" x14ac:dyDescent="0.35">
      <c r="A157" s="55" t="s">
        <v>74</v>
      </c>
      <c r="B157" s="56">
        <f>IF(_xlfn.XLOOKUP($A157,Indata!$A:$A,Indata!B:B)&lt;&gt;0,(_xlfn.XLOOKUP($A157,Indata!$A:$A,Indata!B:B)*Modellvärden!B$7)+Modellvärden!B$6,"")</f>
        <v>35.166456484000001</v>
      </c>
      <c r="C157" s="56">
        <f>IF(_xlfn.XLOOKUP($A157,Indata!$A:$A,Indata!C:C)&lt;&gt;0,(_xlfn.XLOOKUP($A157,Indata!$A:$A,Indata!C:C)*Modellvärden!C$7)+Modellvärden!C$6,"")</f>
        <v>45.1868257</v>
      </c>
      <c r="D157" s="56">
        <f>IF(_xlfn.XLOOKUP($A157,Indata!$A:$A,Indata!D:D)&lt;&gt;0,(_xlfn.XLOOKUP($A157,Indata!$A:$A,Indata!D:D)*Modellvärden!D$7)+Modellvärden!D$6,"")</f>
        <v>34.617677880000002</v>
      </c>
      <c r="E157" s="56">
        <f>IF(_xlfn.XLOOKUP($A157,Indata!$A:$A,Indata!E:E)&lt;&gt;0,(_xlfn.XLOOKUP($A157,Indata!$A:$A,Indata!E:E)*Modellvärden!E$7)+Modellvärden!E$6,"")</f>
        <v>37.283033699999997</v>
      </c>
      <c r="F157" s="56">
        <f>IF(_xlfn.XLOOKUP($A157,Indata!$A:$A,Indata!F:F)&lt;&gt;0,(_xlfn.XLOOKUP($A157,Indata!$A:$A,Indata!F:F)*Modellvärden!F$7)+Modellvärden!F$6,"")</f>
        <v>36.879203767089301</v>
      </c>
      <c r="G157" s="56">
        <f>IF(_xlfn.XLOOKUP($A157,Indata!$A:$A,Indata!G:G)&lt;&gt;0,(_xlfn.XLOOKUP($A157,Indata!$A:$A,Indata!G:G)*Modellvärden!G$7)+Modellvärden!G$6,"")</f>
        <v>35.393376399999994</v>
      </c>
      <c r="H157" s="56" t="str">
        <f>IF(_xlfn.XLOOKUP($A157,Indata!$A:$A,Indata!H:H)&lt;&gt;0,(_xlfn.XLOOKUP($A157,Indata!$A:$A,Indata!H:H)*Modellvärden!H$7)+Modellvärden!H$6,"")</f>
        <v/>
      </c>
      <c r="I157" s="56" t="str">
        <f>IF(_xlfn.XLOOKUP($A157,Indata!$A:$A,Indata!I:I)&lt;&gt;0,(_xlfn.XLOOKUP($A157,Indata!$A:$A,Indata!I:I)*Modellvärden!I$7)+Modellvärden!I$6,"")</f>
        <v/>
      </c>
      <c r="J157" s="56" t="str">
        <f>IF(_xlfn.XLOOKUP($A157,Indata!$A:$A,Indata!J:J)&lt;&gt;0,(_xlfn.XLOOKUP($A157,Indata!$A:$A,Indata!J:J)*Modellvärden!J$7)+Modellvärden!J$6,"")</f>
        <v/>
      </c>
      <c r="K157" s="56" t="str">
        <f>IF(_xlfn.XLOOKUP($A157,Indata!$A:$A,Indata!K:K)&lt;&gt;0,(_xlfn.XLOOKUP($A157,Indata!$A:$A,Indata!K:K)*Modellvärden!K$7)+Modellvärden!K$6,"")</f>
        <v/>
      </c>
      <c r="L157" s="56" t="str">
        <f>IF(_xlfn.XLOOKUP($A157,Indata!$A:$A,Indata!L:L)&lt;&gt;0,(_xlfn.XLOOKUP($A157,Indata!$A:$A,Indata!L:L)*Modellvärden!L$7)+Modellvärden!L$6,"")</f>
        <v/>
      </c>
      <c r="M157" t="str">
        <f>_xlfn.XLOOKUP(A157,Indata!A:A,Indata!M:M)</f>
        <v>Större stad</v>
      </c>
      <c r="N157" s="57">
        <f>IF(K157="",(B157*Modellvärden!B$11)+(C157*Modellvärden!C$11)+(D157*Modellvärden!D$11)+(E157*Modellvärden!E$11)+(F157*Modellvärden!F$11)+(G157*Modellvärden!G$11), (B157*Modellvärden!B$4)+(C157*Modellvärden!C$4)+(D157*Modellvärden!D$4)+(E157*Modellvärden!E$4)+(F157*Modellvärden!F$4)+(G157*Modellvärden!G$4)+(H157*Modellvärden!H$4)+(I157*Modellvärden!I$4)+(J157*Modellvärden!J$4)+(K157*Modellvärden!K$4)+(L157*Modellvärden!L$4))</f>
        <v>37.984803325613193</v>
      </c>
      <c r="O157" s="57">
        <f>IF(K157="",(B157*Modellvärden!B$12)+(C157*Modellvärden!C$12)+(D157*Modellvärden!D$12)+(E157*Modellvärden!E$12)+(F157*Modellvärden!F$12)+(G157*Modellvärden!G$12),(B157*Modellvärden!B$5)+(C157*Modellvärden!C$5)+(D157*Modellvärden!D$5)+(E157*Modellvärden!E$5)+(F157*Modellvärden!F$5)+(G157*Modellvärden!G$5)+(H157*Modellvärden!H$5)+(I157*Modellvärden!I$5)+(J157*Modellvärden!J$5)
+(K157*Modellvärden!K$5)+(L157*Modellvärden!L$5))</f>
        <v>38.757543326999219</v>
      </c>
      <c r="P157" s="57">
        <f>(_xlfn.XLOOKUP(M157,Regressionsresultat!$B$53:$B$61,Modellvärden!$B$21:$B$29)*Modellvärden!$B$18)</f>
        <v>46.017619999999994</v>
      </c>
      <c r="Q157" s="57">
        <f t="shared" si="2"/>
        <v>40.919988884204137</v>
      </c>
      <c r="R157" s="57"/>
    </row>
    <row r="158" spans="1:18" ht="16" x14ac:dyDescent="0.35">
      <c r="A158" s="55" t="s">
        <v>40</v>
      </c>
      <c r="B158" s="56">
        <f>IF(_xlfn.XLOOKUP($A158,Indata!$A:$A,Indata!B:B)&lt;&gt;0,(_xlfn.XLOOKUP($A158,Indata!$A:$A,Indata!B:B)*Modellvärden!B$7)+Modellvärden!B$6,"")</f>
        <v>34.212113263000006</v>
      </c>
      <c r="C158" s="56">
        <f>IF(_xlfn.XLOOKUP($A158,Indata!$A:$A,Indata!C:C)&lt;&gt;0,(_xlfn.XLOOKUP($A158,Indata!$A:$A,Indata!C:C)*Modellvärden!C$7)+Modellvärden!C$6,"")</f>
        <v>37.731822999999999</v>
      </c>
      <c r="D158" s="56">
        <f>IF(_xlfn.XLOOKUP($A158,Indata!$A:$A,Indata!D:D)&lt;&gt;0,(_xlfn.XLOOKUP($A158,Indata!$A:$A,Indata!D:D)*Modellvärden!D$7)+Modellvärden!D$6,"")</f>
        <v>34.039577280000003</v>
      </c>
      <c r="E158" s="56">
        <f>IF(_xlfn.XLOOKUP($A158,Indata!$A:$A,Indata!E:E)&lt;&gt;0,(_xlfn.XLOOKUP($A158,Indata!$A:$A,Indata!E:E)*Modellvärden!E$7)+Modellvärden!E$6,"")</f>
        <v>34.429823599999999</v>
      </c>
      <c r="F158" s="56">
        <f>IF(_xlfn.XLOOKUP($A158,Indata!$A:$A,Indata!F:F)&lt;&gt;0,(_xlfn.XLOOKUP($A158,Indata!$A:$A,Indata!F:F)*Modellvärden!F$7)+Modellvärden!F$6,"")</f>
        <v>34.341950260417462</v>
      </c>
      <c r="G158" s="56">
        <f>IF(_xlfn.XLOOKUP($A158,Indata!$A:$A,Indata!G:G)&lt;&gt;0,(_xlfn.XLOOKUP($A158,Indata!$A:$A,Indata!G:G)*Modellvärden!G$7)+Modellvärden!G$6,"")</f>
        <v>39.117118399999995</v>
      </c>
      <c r="H158" s="56" t="str">
        <f>IF(_xlfn.XLOOKUP($A158,Indata!$A:$A,Indata!H:H)&lt;&gt;0,(_xlfn.XLOOKUP($A158,Indata!$A:$A,Indata!H:H)*Modellvärden!H$7)+Modellvärden!H$6,"")</f>
        <v/>
      </c>
      <c r="I158" s="56" t="str">
        <f>IF(_xlfn.XLOOKUP($A158,Indata!$A:$A,Indata!I:I)&lt;&gt;0,(_xlfn.XLOOKUP($A158,Indata!$A:$A,Indata!I:I)*Modellvärden!I$7)+Modellvärden!I$6,"")</f>
        <v/>
      </c>
      <c r="J158" s="56" t="str">
        <f>IF(_xlfn.XLOOKUP($A158,Indata!$A:$A,Indata!J:J)&lt;&gt;0,(_xlfn.XLOOKUP($A158,Indata!$A:$A,Indata!J:J)*Modellvärden!J$7)+Modellvärden!J$6,"")</f>
        <v/>
      </c>
      <c r="K158" s="56" t="str">
        <f>IF(_xlfn.XLOOKUP($A158,Indata!$A:$A,Indata!K:K)&lt;&gt;0,(_xlfn.XLOOKUP($A158,Indata!$A:$A,Indata!K:K)*Modellvärden!K$7)+Modellvärden!K$6,"")</f>
        <v/>
      </c>
      <c r="L158" s="56" t="str">
        <f>IF(_xlfn.XLOOKUP($A158,Indata!$A:$A,Indata!L:L)&lt;&gt;0,(_xlfn.XLOOKUP($A158,Indata!$A:$A,Indata!L:L)*Modellvärden!L$7)+Modellvärden!L$6,"")</f>
        <v/>
      </c>
      <c r="M158" t="str">
        <f>_xlfn.XLOOKUP(A158,Indata!A:A,Indata!M:M)</f>
        <v>Mindre stad/tätort</v>
      </c>
      <c r="N158" s="57">
        <f>IF(K158="",(B158*Modellvärden!B$11)+(C158*Modellvärden!C$11)+(D158*Modellvärden!D$11)+(E158*Modellvärden!E$11)+(F158*Modellvärden!F$11)+(G158*Modellvärden!G$11), (B158*Modellvärden!B$4)+(C158*Modellvärden!C$4)+(D158*Modellvärden!D$4)+(E158*Modellvärden!E$4)+(F158*Modellvärden!F$4)+(G158*Modellvärden!G$4)+(H158*Modellvärden!H$4)+(I158*Modellvärden!I$4)+(J158*Modellvärden!J$4)+(K158*Modellvärden!K$4)+(L158*Modellvärden!L$4))</f>
        <v>35.981833626883031</v>
      </c>
      <c r="O158" s="57">
        <f>IF(K158="",(B158*Modellvärden!B$12)+(C158*Modellvärden!C$12)+(D158*Modellvärden!D$12)+(E158*Modellvärden!E$12)+(F158*Modellvärden!F$12)+(G158*Modellvärden!G$12),(B158*Modellvärden!B$5)+(C158*Modellvärden!C$5)+(D158*Modellvärden!D$5)+(E158*Modellvärden!E$5)+(F158*Modellvärden!F$5)+(G158*Modellvärden!G$5)+(H158*Modellvärden!H$5)+(I158*Modellvärden!I$5)+(J158*Modellvärden!J$5)
+(K158*Modellvärden!K$5)+(L158*Modellvärden!L$5))</f>
        <v>36.168439091222936</v>
      </c>
      <c r="P158" s="57">
        <f>(_xlfn.XLOOKUP(M158,Regressionsresultat!$B$53:$B$61,Modellvärden!$B$21:$B$29)*Modellvärden!$B$18)</f>
        <v>26.277491899999998</v>
      </c>
      <c r="Q158" s="57">
        <f t="shared" si="2"/>
        <v>32.809254872701992</v>
      </c>
      <c r="R158" s="57"/>
    </row>
    <row r="159" spans="1:18" ht="16" x14ac:dyDescent="0.35">
      <c r="A159" s="55" t="s">
        <v>306</v>
      </c>
      <c r="B159" s="56">
        <f>IF(_xlfn.XLOOKUP($A159,Indata!$A:$A,Indata!B:B)&lt;&gt;0,(_xlfn.XLOOKUP($A159,Indata!$A:$A,Indata!B:B)*Modellvärden!B$7)+Modellvärden!B$6,"")</f>
        <v>34.717664476000003</v>
      </c>
      <c r="C159" s="56">
        <f>IF(_xlfn.XLOOKUP($A159,Indata!$A:$A,Indata!C:C)&lt;&gt;0,(_xlfn.XLOOKUP($A159,Indata!$A:$A,Indata!C:C)*Modellvärden!C$7)+Modellvärden!C$6,"")</f>
        <v>31.924483599999999</v>
      </c>
      <c r="D159" s="56">
        <f>IF(_xlfn.XLOOKUP($A159,Indata!$A:$A,Indata!D:D)&lt;&gt;0,(_xlfn.XLOOKUP($A159,Indata!$A:$A,Indata!D:D)*Modellvärden!D$7)+Modellvärden!D$6,"")</f>
        <v>33.768004440000006</v>
      </c>
      <c r="E159" s="56">
        <f>IF(_xlfn.XLOOKUP($A159,Indata!$A:$A,Indata!E:E)&lt;&gt;0,(_xlfn.XLOOKUP($A159,Indata!$A:$A,Indata!E:E)*Modellvärden!E$7)+Modellvärden!E$6,"")</f>
        <v>33.6866214</v>
      </c>
      <c r="F159" s="56">
        <f>IF(_xlfn.XLOOKUP($A159,Indata!$A:$A,Indata!F:F)&lt;&gt;0,(_xlfn.XLOOKUP($A159,Indata!$A:$A,Indata!F:F)*Modellvärden!F$7)+Modellvärden!F$6,"")</f>
        <v>35.62090512034456</v>
      </c>
      <c r="G159" s="56">
        <f>IF(_xlfn.XLOOKUP($A159,Indata!$A:$A,Indata!G:G)&lt;&gt;0,(_xlfn.XLOOKUP($A159,Indata!$A:$A,Indata!G:G)*Modellvärden!G$7)+Modellvärden!G$6,"")</f>
        <v>27.404257199999996</v>
      </c>
      <c r="H159" s="56">
        <f>IF(_xlfn.XLOOKUP($A159,Indata!$A:$A,Indata!H:H)&lt;&gt;0,(_xlfn.XLOOKUP($A159,Indata!$A:$A,Indata!H:H)*Modellvärden!H$7)+Modellvärden!H$6,"")</f>
        <v>28.661470899999998</v>
      </c>
      <c r="I159" s="56">
        <f>IF(_xlfn.XLOOKUP($A159,Indata!$A:$A,Indata!I:I)&lt;&gt;0,(_xlfn.XLOOKUP($A159,Indata!$A:$A,Indata!I:I)*Modellvärden!I$7)+Modellvärden!I$6,"")</f>
        <v>37.106448780000001</v>
      </c>
      <c r="J159" s="56">
        <f>IF(_xlfn.XLOOKUP($A159,Indata!$A:$A,Indata!J:J)&lt;&gt;0,(_xlfn.XLOOKUP($A159,Indata!$A:$A,Indata!J:J)*Modellvärden!J$7)+Modellvärden!J$6,"")</f>
        <v>36.673324880000003</v>
      </c>
      <c r="K159" s="56">
        <f>IF(_xlfn.XLOOKUP($A159,Indata!$A:$A,Indata!K:K)&lt;&gt;0,(_xlfn.XLOOKUP($A159,Indata!$A:$A,Indata!K:K)*Modellvärden!K$7)+Modellvärden!K$6,"")</f>
        <v>27.918539539999998</v>
      </c>
      <c r="L159" s="56">
        <f>IF(_xlfn.XLOOKUP($A159,Indata!$A:$A,Indata!L:L)&lt;&gt;0,(_xlfn.XLOOKUP($A159,Indata!$A:$A,Indata!L:L)*Modellvärden!L$7)+Modellvärden!L$6,"")</f>
        <v>27.019483000000008</v>
      </c>
      <c r="M159" t="str">
        <f>_xlfn.XLOOKUP(A159,Indata!A:A,Indata!M:M)</f>
        <v>Landsbygdskommun</v>
      </c>
      <c r="N159" s="57">
        <f>IF(K159="",(B159*Modellvärden!B$11)+(C159*Modellvärden!C$11)+(D159*Modellvärden!D$11)+(E159*Modellvärden!E$11)+(F159*Modellvärden!F$11)+(G159*Modellvärden!G$11), (B159*Modellvärden!B$4)+(C159*Modellvärden!C$4)+(D159*Modellvärden!D$4)+(E159*Modellvärden!E$4)+(F159*Modellvärden!F$4)+(G159*Modellvärden!G$4)+(H159*Modellvärden!H$4)+(I159*Modellvärden!I$4)+(J159*Modellvärden!J$4)+(K159*Modellvärden!K$4)+(L159*Modellvärden!L$4))</f>
        <v>32.095789686865061</v>
      </c>
      <c r="O159" s="57">
        <f>IF(K159="",(B159*Modellvärden!B$12)+(C159*Modellvärden!C$12)+(D159*Modellvärden!D$12)+(E159*Modellvärden!E$12)+(F159*Modellvärden!F$12)+(G159*Modellvärden!G$12),(B159*Modellvärden!B$5)+(C159*Modellvärden!C$5)+(D159*Modellvärden!D$5)+(E159*Modellvärden!E$5)+(F159*Modellvärden!F$5)+(G159*Modellvärden!G$5)+(H159*Modellvärden!H$5)+(I159*Modellvärden!I$5)+(J159*Modellvärden!J$5)
+(K159*Modellvärden!K$5)+(L159*Modellvärden!L$5))</f>
        <v>32.088528857571752</v>
      </c>
      <c r="P159" s="57">
        <f>(_xlfn.XLOOKUP(M159,Regressionsresultat!$B$53:$B$61,Modellvärden!$B$21:$B$29)*Modellvärden!$B$18)</f>
        <v>25.386849999999999</v>
      </c>
      <c r="Q159" s="57">
        <f t="shared" si="2"/>
        <v>29.857056181478939</v>
      </c>
      <c r="R159" s="57"/>
    </row>
    <row r="160" spans="1:18" ht="16" x14ac:dyDescent="0.35">
      <c r="A160" s="55" t="s">
        <v>111</v>
      </c>
      <c r="B160" s="56">
        <f>IF(_xlfn.XLOOKUP($A160,Indata!$A:$A,Indata!B:B)&lt;&gt;0,(_xlfn.XLOOKUP($A160,Indata!$A:$A,Indata!B:B)*Modellvärden!B$7)+Modellvärden!B$6,"")</f>
        <v>35.758366047999999</v>
      </c>
      <c r="C160" s="56">
        <f>IF(_xlfn.XLOOKUP($A160,Indata!$A:$A,Indata!C:C)&lt;&gt;0,(_xlfn.XLOOKUP($A160,Indata!$A:$A,Indata!C:C)*Modellvärden!C$7)+Modellvärden!C$6,"")</f>
        <v>33.447635499999997</v>
      </c>
      <c r="D160" s="56">
        <f>IF(_xlfn.XLOOKUP($A160,Indata!$A:$A,Indata!D:D)&lt;&gt;0,(_xlfn.XLOOKUP($A160,Indata!$A:$A,Indata!D:D)*Modellvärden!D$7)+Modellvärden!D$6,"")</f>
        <v>33.901550159999999</v>
      </c>
      <c r="E160" s="56">
        <f>IF(_xlfn.XLOOKUP($A160,Indata!$A:$A,Indata!E:E)&lt;&gt;0,(_xlfn.XLOOKUP($A160,Indata!$A:$A,Indata!E:E)*Modellvärden!E$7)+Modellvärden!E$6,"")</f>
        <v>34.168601600000002</v>
      </c>
      <c r="F160" s="56">
        <f>IF(_xlfn.XLOOKUP($A160,Indata!$A:$A,Indata!F:F)&lt;&gt;0,(_xlfn.XLOOKUP($A160,Indata!$A:$A,Indata!F:F)*Modellvärden!F$7)+Modellvärden!F$6,"")</f>
        <v>35.109109219819729</v>
      </c>
      <c r="G160" s="56">
        <f>IF(_xlfn.XLOOKUP($A160,Indata!$A:$A,Indata!G:G)&lt;&gt;0,(_xlfn.XLOOKUP($A160,Indata!$A:$A,Indata!G:G)*Modellvärden!G$7)+Modellvärden!G$6,"")</f>
        <v>39.049413999999999</v>
      </c>
      <c r="H160" s="56">
        <f>IF(_xlfn.XLOOKUP($A160,Indata!$A:$A,Indata!H:H)&lt;&gt;0,(_xlfn.XLOOKUP($A160,Indata!$A:$A,Indata!H:H)*Modellvärden!H$7)+Modellvärden!H$6,"")</f>
        <v>40.806433740000003</v>
      </c>
      <c r="I160" s="56">
        <f>IF(_xlfn.XLOOKUP($A160,Indata!$A:$A,Indata!I:I)&lt;&gt;0,(_xlfn.XLOOKUP($A160,Indata!$A:$A,Indata!I:I)*Modellvärden!I$7)+Modellvärden!I$6,"")</f>
        <v>33.140625440000001</v>
      </c>
      <c r="J160" s="56">
        <f>IF(_xlfn.XLOOKUP($A160,Indata!$A:$A,Indata!J:J)&lt;&gt;0,(_xlfn.XLOOKUP($A160,Indata!$A:$A,Indata!J:J)*Modellvärden!J$7)+Modellvärden!J$6,"")</f>
        <v>30.592888479999999</v>
      </c>
      <c r="K160" s="56">
        <f>IF(_xlfn.XLOOKUP($A160,Indata!$A:$A,Indata!K:K)&lt;&gt;0,(_xlfn.XLOOKUP($A160,Indata!$A:$A,Indata!K:K)*Modellvärden!K$7)+Modellvärden!K$6,"")</f>
        <v>37.161340180000003</v>
      </c>
      <c r="L160" s="56">
        <f>IF(_xlfn.XLOOKUP($A160,Indata!$A:$A,Indata!L:L)&lt;&gt;0,(_xlfn.XLOOKUP($A160,Indata!$A:$A,Indata!L:L)*Modellvärden!L$7)+Modellvärden!L$6,"")</f>
        <v>45.472011000000009</v>
      </c>
      <c r="M160" t="str">
        <f>_xlfn.XLOOKUP(A160,Indata!A:A,Indata!M:M)</f>
        <v>Lågpendlingskommun nära större stad</v>
      </c>
      <c r="N160" s="57">
        <f>IF(K160="",(B160*Modellvärden!B$11)+(C160*Modellvärden!C$11)+(D160*Modellvärden!D$11)+(E160*Modellvärden!E$11)+(F160*Modellvärden!F$11)+(G160*Modellvärden!G$11), (B160*Modellvärden!B$4)+(C160*Modellvärden!C$4)+(D160*Modellvärden!D$4)+(E160*Modellvärden!E$4)+(F160*Modellvärden!F$4)+(G160*Modellvärden!G$4)+(H160*Modellvärden!H$4)+(I160*Modellvärden!I$4)+(J160*Modellvärden!J$4)+(K160*Modellvärden!K$4)+(L160*Modellvärden!L$4))</f>
        <v>36.346759353366856</v>
      </c>
      <c r="O160" s="57">
        <f>IF(K160="",(B160*Modellvärden!B$12)+(C160*Modellvärden!C$12)+(D160*Modellvärden!D$12)+(E160*Modellvärden!E$12)+(F160*Modellvärden!F$12)+(G160*Modellvärden!G$12),(B160*Modellvärden!B$5)+(C160*Modellvärden!C$5)+(D160*Modellvärden!D$5)+(E160*Modellvärden!E$5)+(F160*Modellvärden!F$5)+(G160*Modellvärden!G$5)+(H160*Modellvärden!H$5)+(I160*Modellvärden!I$5)+(J160*Modellvärden!J$5)
+(K160*Modellvärden!K$5)+(L160*Modellvärden!L$5))</f>
        <v>36.30575786185608</v>
      </c>
      <c r="P160" s="57">
        <f>(_xlfn.XLOOKUP(M160,Regressionsresultat!$B$53:$B$61,Modellvärden!$B$21:$B$29)*Modellvärden!$B$18)</f>
        <v>45.926090000000002</v>
      </c>
      <c r="Q160" s="57">
        <f t="shared" si="2"/>
        <v>39.526202405074308</v>
      </c>
      <c r="R160" s="57"/>
    </row>
    <row r="161" spans="1:18" ht="16" x14ac:dyDescent="0.35">
      <c r="A161" s="55" t="s">
        <v>26</v>
      </c>
      <c r="B161" s="56">
        <f>IF(_xlfn.XLOOKUP($A161,Indata!$A:$A,Indata!B:B)&lt;&gt;0,(_xlfn.XLOOKUP($A161,Indata!$A:$A,Indata!B:B)*Modellvärden!B$7)+Modellvärden!B$6,"")</f>
        <v>37.627220182000002</v>
      </c>
      <c r="C161" s="56">
        <f>IF(_xlfn.XLOOKUP($A161,Indata!$A:$A,Indata!C:C)&lt;&gt;0,(_xlfn.XLOOKUP($A161,Indata!$A:$A,Indata!C:C)*Modellvärden!C$7)+Modellvärden!C$6,"")</f>
        <v>32.692867300000003</v>
      </c>
      <c r="D161" s="56">
        <f>IF(_xlfn.XLOOKUP($A161,Indata!$A:$A,Indata!D:D)&lt;&gt;0,(_xlfn.XLOOKUP($A161,Indata!$A:$A,Indata!D:D)*Modellvärden!D$7)+Modellvärden!D$6,"")</f>
        <v>34.458140040000004</v>
      </c>
      <c r="E161" s="56">
        <f>IF(_xlfn.XLOOKUP($A161,Indata!$A:$A,Indata!E:E)&lt;&gt;0,(_xlfn.XLOOKUP($A161,Indata!$A:$A,Indata!E:E)*Modellvärden!E$7)+Modellvärden!E$6,"")</f>
        <v>34.030563700000002</v>
      </c>
      <c r="F161" s="56">
        <f>IF(_xlfn.XLOOKUP($A161,Indata!$A:$A,Indata!F:F)&lt;&gt;0,(_xlfn.XLOOKUP($A161,Indata!$A:$A,Indata!F:F)*Modellvärden!F$7)+Modellvärden!F$6,"")</f>
        <v>33.422152700617282</v>
      </c>
      <c r="G161" s="56">
        <f>IF(_xlfn.XLOOKUP($A161,Indata!$A:$A,Indata!G:G)&lt;&gt;0,(_xlfn.XLOOKUP($A161,Indata!$A:$A,Indata!G:G)*Modellvärden!G$7)+Modellvärden!G$6,"")</f>
        <v>41.4867724</v>
      </c>
      <c r="H161" s="56">
        <f>IF(_xlfn.XLOOKUP($A161,Indata!$A:$A,Indata!H:H)&lt;&gt;0,(_xlfn.XLOOKUP($A161,Indata!$A:$A,Indata!H:H)*Modellvärden!H$7)+Modellvärden!H$6,"")</f>
        <v>29.913051039999999</v>
      </c>
      <c r="I161" s="56">
        <f>IF(_xlfn.XLOOKUP($A161,Indata!$A:$A,Indata!I:I)&lt;&gt;0,(_xlfn.XLOOKUP($A161,Indata!$A:$A,Indata!I:I)*Modellvärden!I$7)+Modellvärden!I$6,"")</f>
        <v>33.140625440000001</v>
      </c>
      <c r="J161" s="56">
        <f>IF(_xlfn.XLOOKUP($A161,Indata!$A:$A,Indata!J:J)&lt;&gt;0,(_xlfn.XLOOKUP($A161,Indata!$A:$A,Indata!J:J)*Modellvärden!J$7)+Modellvärden!J$6,"")</f>
        <v>33.871036800000006</v>
      </c>
      <c r="K161" s="56">
        <f>IF(_xlfn.XLOOKUP($A161,Indata!$A:$A,Indata!K:K)&lt;&gt;0,(_xlfn.XLOOKUP($A161,Indata!$A:$A,Indata!K:K)*Modellvärden!K$7)+Modellvärden!K$6,"")</f>
        <v>31.240171020000002</v>
      </c>
      <c r="L161" s="56">
        <f>IF(_xlfn.XLOOKUP($A161,Indata!$A:$A,Indata!L:L)&lt;&gt;0,(_xlfn.XLOOKUP($A161,Indata!$A:$A,Indata!L:L)*Modellvärden!L$7)+Modellvärden!L$6,"")</f>
        <v>31.401958400000012</v>
      </c>
      <c r="M161" t="str">
        <f>_xlfn.XLOOKUP(A161,Indata!A:A,Indata!M:M)</f>
        <v>Pendlingskommun nära större stad</v>
      </c>
      <c r="N161" s="57">
        <f>IF(K161="",(B161*Modellvärden!B$11)+(C161*Modellvärden!C$11)+(D161*Modellvärden!D$11)+(E161*Modellvärden!E$11)+(F161*Modellvärden!F$11)+(G161*Modellvärden!G$11), (B161*Modellvärden!B$4)+(C161*Modellvärden!C$4)+(D161*Modellvärden!D$4)+(E161*Modellvärden!E$4)+(F161*Modellvärden!F$4)+(G161*Modellvärden!G$4)+(H161*Modellvärden!H$4)+(I161*Modellvärden!I$4)+(J161*Modellvärden!J$4)+(K161*Modellvärden!K$4)+(L161*Modellvärden!L$4))</f>
        <v>33.956143384685937</v>
      </c>
      <c r="O161" s="57">
        <f>IF(K161="",(B161*Modellvärden!B$12)+(C161*Modellvärden!C$12)+(D161*Modellvärden!D$12)+(E161*Modellvärden!E$12)+(F161*Modellvärden!F$12)+(G161*Modellvärden!G$12),(B161*Modellvärden!B$5)+(C161*Modellvärden!C$5)+(D161*Modellvärden!D$5)+(E161*Modellvärden!E$5)+(F161*Modellvärden!F$5)+(G161*Modellvärden!G$5)+(H161*Modellvärden!H$5)+(I161*Modellvärden!I$5)+(J161*Modellvärden!J$5)
+(K161*Modellvärden!K$5)+(L161*Modellvärden!L$5))</f>
        <v>33.883674358687479</v>
      </c>
      <c r="P161" s="57">
        <f>(_xlfn.XLOOKUP(M161,Regressionsresultat!$B$53:$B$61,Modellvärden!$B$21:$B$29)*Modellvärden!$B$18)</f>
        <v>32.423676999999998</v>
      </c>
      <c r="Q161" s="57">
        <f t="shared" si="2"/>
        <v>33.421164914457805</v>
      </c>
      <c r="R161" s="57"/>
    </row>
    <row r="162" spans="1:18" ht="16" x14ac:dyDescent="0.35">
      <c r="A162" s="55" t="s">
        <v>58</v>
      </c>
      <c r="B162" s="56">
        <f>IF(_xlfn.XLOOKUP($A162,Indata!$A:$A,Indata!B:B)&lt;&gt;0,(_xlfn.XLOOKUP($A162,Indata!$A:$A,Indata!B:B)*Modellvärden!B$7)+Modellvärden!B$6,"")</f>
        <v>35.306529766000004</v>
      </c>
      <c r="C162" s="56">
        <f>IF(_xlfn.XLOOKUP($A162,Indata!$A:$A,Indata!C:C)&lt;&gt;0,(_xlfn.XLOOKUP($A162,Indata!$A:$A,Indata!C:C)*Modellvärden!C$7)+Modellvärden!C$6,"")</f>
        <v>37.021000000000001</v>
      </c>
      <c r="D162" s="56">
        <f>IF(_xlfn.XLOOKUP($A162,Indata!$A:$A,Indata!D:D)&lt;&gt;0,(_xlfn.XLOOKUP($A162,Indata!$A:$A,Indata!D:D)*Modellvärden!D$7)+Modellvärden!D$6,"")</f>
        <v>34.114864799999999</v>
      </c>
      <c r="E162" s="56">
        <f>IF(_xlfn.XLOOKUP($A162,Indata!$A:$A,Indata!E:E)&lt;&gt;0,(_xlfn.XLOOKUP($A162,Indata!$A:$A,Indata!E:E)*Modellvärden!E$7)+Modellvärden!E$6,"")</f>
        <v>34.977365399999996</v>
      </c>
      <c r="F162" s="56">
        <f>IF(_xlfn.XLOOKUP($A162,Indata!$A:$A,Indata!F:F)&lt;&gt;0,(_xlfn.XLOOKUP($A162,Indata!$A:$A,Indata!F:F)*Modellvärden!F$7)+Modellvärden!F$6,"")</f>
        <v>35.71508091604764</v>
      </c>
      <c r="G162" s="56">
        <f>IF(_xlfn.XLOOKUP($A162,Indata!$A:$A,Indata!G:G)&lt;&gt;0,(_xlfn.XLOOKUP($A162,Indata!$A:$A,Indata!G:G)*Modellvärden!G$7)+Modellvärden!G$6,"")</f>
        <v>33.903879599999996</v>
      </c>
      <c r="H162" s="56">
        <f>IF(_xlfn.XLOOKUP($A162,Indata!$A:$A,Indata!H:H)&lt;&gt;0,(_xlfn.XLOOKUP($A162,Indata!$A:$A,Indata!H:H)*Modellvärden!H$7)+Modellvärden!H$6,"")</f>
        <v>33.250598080000003</v>
      </c>
      <c r="I162" s="56">
        <f>IF(_xlfn.XLOOKUP($A162,Indata!$A:$A,Indata!I:I)&lt;&gt;0,(_xlfn.XLOOKUP($A162,Indata!$A:$A,Indata!I:I)*Modellvärden!I$7)+Modellvärden!I$6,"")</f>
        <v>35.58762282</v>
      </c>
      <c r="J162" s="56">
        <f>IF(_xlfn.XLOOKUP($A162,Indata!$A:$A,Indata!J:J)&lt;&gt;0,(_xlfn.XLOOKUP($A162,Indata!$A:$A,Indata!J:J)*Modellvärden!J$7)+Modellvärden!J$6,"")</f>
        <v>39.528486320000006</v>
      </c>
      <c r="K162" s="56">
        <f>IF(_xlfn.XLOOKUP($A162,Indata!$A:$A,Indata!K:K)&lt;&gt;0,(_xlfn.XLOOKUP($A162,Indata!$A:$A,Indata!K:K)*Modellvärden!K$7)+Modellvärden!K$6,"")</f>
        <v>35.139477540000001</v>
      </c>
      <c r="L162" s="56">
        <f>IF(_xlfn.XLOOKUP($A162,Indata!$A:$A,Indata!L:L)&lt;&gt;0,(_xlfn.XLOOKUP($A162,Indata!$A:$A,Indata!L:L)*Modellvärden!L$7)+Modellvärden!L$6,"")</f>
        <v>35.092464000000007</v>
      </c>
      <c r="M162" t="str">
        <f>_xlfn.XLOOKUP(A162,Indata!A:A,Indata!M:M)</f>
        <v>Mindre stad/tätort</v>
      </c>
      <c r="N162" s="57">
        <f>IF(K162="",(B162*Modellvärden!B$11)+(C162*Modellvärden!C$11)+(D162*Modellvärden!D$11)+(E162*Modellvärden!E$11)+(F162*Modellvärden!F$11)+(G162*Modellvärden!G$11), (B162*Modellvärden!B$4)+(C162*Modellvärden!C$4)+(D162*Modellvärden!D$4)+(E162*Modellvärden!E$4)+(F162*Modellvärden!F$4)+(G162*Modellvärden!G$4)+(H162*Modellvärden!H$4)+(I162*Modellvärden!I$4)+(J162*Modellvärden!J$4)+(K162*Modellvärden!K$4)+(L162*Modellvärden!L$4))</f>
        <v>35.431914542291167</v>
      </c>
      <c r="O162" s="57">
        <f>IF(K162="",(B162*Modellvärden!B$12)+(C162*Modellvärden!C$12)+(D162*Modellvärden!D$12)+(E162*Modellvärden!E$12)+(F162*Modellvärden!F$12)+(G162*Modellvärden!G$12),(B162*Modellvärden!B$5)+(C162*Modellvärden!C$5)+(D162*Modellvärden!D$5)+(E162*Modellvärden!E$5)+(F162*Modellvärden!F$5)+(G162*Modellvärden!G$5)+(H162*Modellvärden!H$5)+(I162*Modellvärden!I$5)+(J162*Modellvärden!J$5)
+(K162*Modellvärden!K$5)+(L162*Modellvärden!L$5))</f>
        <v>35.473824906761671</v>
      </c>
      <c r="P162" s="57">
        <f>(_xlfn.XLOOKUP(M162,Regressionsresultat!$B$53:$B$61,Modellvärden!$B$21:$B$29)*Modellvärden!$B$18)</f>
        <v>26.277491899999998</v>
      </c>
      <c r="Q162" s="57">
        <f t="shared" si="2"/>
        <v>32.39441044968428</v>
      </c>
      <c r="R162" s="57"/>
    </row>
    <row r="163" spans="1:18" ht="16" x14ac:dyDescent="0.35">
      <c r="A163" s="55" t="s">
        <v>43</v>
      </c>
      <c r="B163" s="56">
        <f>IF(_xlfn.XLOOKUP($A163,Indata!$A:$A,Indata!B:B)&lt;&gt;0,(_xlfn.XLOOKUP($A163,Indata!$A:$A,Indata!B:B)*Modellvärden!B$7)+Modellvärden!B$6,"")</f>
        <v>37.252426038999999</v>
      </c>
      <c r="C163" s="56">
        <f>IF(_xlfn.XLOOKUP($A163,Indata!$A:$A,Indata!C:C)&lt;&gt;0,(_xlfn.XLOOKUP($A163,Indata!$A:$A,Indata!C:C)*Modellvärden!C$7)+Modellvärden!C$6,"")</f>
        <v>34.402222899999998</v>
      </c>
      <c r="D163" s="56">
        <f>IF(_xlfn.XLOOKUP($A163,Indata!$A:$A,Indata!D:D)&lt;&gt;0,(_xlfn.XLOOKUP($A163,Indata!$A:$A,Indata!D:D)*Modellvärden!D$7)+Modellvärden!D$6,"")</f>
        <v>34.508331720000001</v>
      </c>
      <c r="E163" s="56">
        <f>IF(_xlfn.XLOOKUP($A163,Indata!$A:$A,Indata!E:E)&lt;&gt;0,(_xlfn.XLOOKUP($A163,Indata!$A:$A,Indata!E:E)*Modellvärden!E$7)+Modellvärden!E$6,"")</f>
        <v>34.047210200000002</v>
      </c>
      <c r="F163" s="56">
        <f>IF(_xlfn.XLOOKUP($A163,Indata!$A:$A,Indata!F:F)&lt;&gt;0,(_xlfn.XLOOKUP($A163,Indata!$A:$A,Indata!F:F)*Modellvärden!F$7)+Modellvärden!F$6,"")</f>
        <v>32.80779272010119</v>
      </c>
      <c r="G163" s="56">
        <f>IF(_xlfn.XLOOKUP($A163,Indata!$A:$A,Indata!G:G)&lt;&gt;0,(_xlfn.XLOOKUP($A163,Indata!$A:$A,Indata!G:G)*Modellvärden!G$7)+Modellvärden!G$6,"")</f>
        <v>43.788722</v>
      </c>
      <c r="H163" s="56">
        <f>IF(_xlfn.XLOOKUP($A163,Indata!$A:$A,Indata!H:H)&lt;&gt;0,(_xlfn.XLOOKUP($A163,Indata!$A:$A,Indata!H:H)*Modellvärden!H$7)+Modellvärden!H$6,"")</f>
        <v>42.058013879999997</v>
      </c>
      <c r="I163" s="56">
        <f>IF(_xlfn.XLOOKUP($A163,Indata!$A:$A,Indata!I:I)&lt;&gt;0,(_xlfn.XLOOKUP($A163,Indata!$A:$A,Indata!I:I)*Modellvärden!I$7)+Modellvärden!I$6,"")</f>
        <v>33.900038420000001</v>
      </c>
      <c r="J163" s="56">
        <f>IF(_xlfn.XLOOKUP($A163,Indata!$A:$A,Indata!J:J)&lt;&gt;0,(_xlfn.XLOOKUP($A163,Indata!$A:$A,Indata!J:J)*Modellvärden!J$7)+Modellvärden!J$6,"")</f>
        <v>28.8480676</v>
      </c>
      <c r="K163" s="56">
        <f>IF(_xlfn.XLOOKUP($A163,Indata!$A:$A,Indata!K:K)&lt;&gt;0,(_xlfn.XLOOKUP($A163,Indata!$A:$A,Indata!K:K)*Modellvärden!K$7)+Modellvärden!K$6,"")</f>
        <v>39.724773170000006</v>
      </c>
      <c r="L163" s="56">
        <f>IF(_xlfn.XLOOKUP($A163,Indata!$A:$A,Indata!L:L)&lt;&gt;0,(_xlfn.XLOOKUP($A163,Indata!$A:$A,Indata!L:L)*Modellvärden!L$7)+Modellvärden!L$6,"")</f>
        <v>40.858879000000002</v>
      </c>
      <c r="M163" t="str">
        <f>_xlfn.XLOOKUP(A163,Indata!A:A,Indata!M:M)</f>
        <v>Pendlingskommun nära storstad</v>
      </c>
      <c r="N163" s="57">
        <f>IF(K163="",(B163*Modellvärden!B$11)+(C163*Modellvärden!C$11)+(D163*Modellvärden!D$11)+(E163*Modellvärden!E$11)+(F163*Modellvärden!F$11)+(G163*Modellvärden!G$11), (B163*Modellvärden!B$4)+(C163*Modellvärden!C$4)+(D163*Modellvärden!D$4)+(E163*Modellvärden!E$4)+(F163*Modellvärden!F$4)+(G163*Modellvärden!G$4)+(H163*Modellvärden!H$4)+(I163*Modellvärden!I$4)+(J163*Modellvärden!J$4)+(K163*Modellvärden!K$4)+(L163*Modellvärden!L$4))</f>
        <v>36.684082658360225</v>
      </c>
      <c r="O163" s="57">
        <f>IF(K163="",(B163*Modellvärden!B$12)+(C163*Modellvärden!C$12)+(D163*Modellvärden!D$12)+(E163*Modellvärden!E$12)+(F163*Modellvärden!F$12)+(G163*Modellvärden!G$12),(B163*Modellvärden!B$5)+(C163*Modellvärden!C$5)+(D163*Modellvärden!D$5)+(E163*Modellvärden!E$5)+(F163*Modellvärden!F$5)+(G163*Modellvärden!G$5)+(H163*Modellvärden!H$5)+(I163*Modellvärden!I$5)+(J163*Modellvärden!J$5)
+(K163*Modellvärden!K$5)+(L163*Modellvärden!L$5))</f>
        <v>36.537308359081052</v>
      </c>
      <c r="P163" s="57">
        <f>(_xlfn.XLOOKUP(M163,Regressionsresultat!$B$53:$B$61,Modellvärden!$B$21:$B$29)*Modellvärden!$B$18)</f>
        <v>36.636769999999999</v>
      </c>
      <c r="Q163" s="57">
        <f t="shared" si="2"/>
        <v>36.619387005813756</v>
      </c>
      <c r="R163" s="57"/>
    </row>
    <row r="164" spans="1:18" ht="16" x14ac:dyDescent="0.35">
      <c r="A164" s="55" t="s">
        <v>88</v>
      </c>
      <c r="B164" s="56">
        <f>IF(_xlfn.XLOOKUP($A164,Indata!$A:$A,Indata!B:B)&lt;&gt;0,(_xlfn.XLOOKUP($A164,Indata!$A:$A,Indata!B:B)*Modellvärden!B$7)+Modellvärden!B$6,"")</f>
        <v>36.201491305000005</v>
      </c>
      <c r="C164" s="56">
        <f>IF(_xlfn.XLOOKUP($A164,Indata!$A:$A,Indata!C:C)&lt;&gt;0,(_xlfn.XLOOKUP($A164,Indata!$A:$A,Indata!C:C)*Modellvärden!C$7)+Modellvärden!C$6,"")</f>
        <v>34.5277672</v>
      </c>
      <c r="D164" s="56">
        <f>IF(_xlfn.XLOOKUP($A164,Indata!$A:$A,Indata!D:D)&lt;&gt;0,(_xlfn.XLOOKUP($A164,Indata!$A:$A,Indata!D:D)*Modellvärden!D$7)+Modellvärden!D$6,"")</f>
        <v>34.052125200000006</v>
      </c>
      <c r="E164" s="56">
        <f>IF(_xlfn.XLOOKUP($A164,Indata!$A:$A,Indata!E:E)&lt;&gt;0,(_xlfn.XLOOKUP($A164,Indata!$A:$A,Indata!E:E)*Modellvärden!E$7)+Modellvärden!E$6,"")</f>
        <v>34.539690499999999</v>
      </c>
      <c r="F164" s="56">
        <f>IF(_xlfn.XLOOKUP($A164,Indata!$A:$A,Indata!F:F)&lt;&gt;0,(_xlfn.XLOOKUP($A164,Indata!$A:$A,Indata!F:F)*Modellvärden!F$7)+Modellvärden!F$6,"")</f>
        <v>35.528494098422236</v>
      </c>
      <c r="G164" s="56">
        <f>IF(_xlfn.XLOOKUP($A164,Indata!$A:$A,Indata!G:G)&lt;&gt;0,(_xlfn.XLOOKUP($A164,Indata!$A:$A,Indata!G:G)*Modellvärden!G$7)+Modellvärden!G$6,"")</f>
        <v>33.565357599999999</v>
      </c>
      <c r="H164" s="56" t="str">
        <f>IF(_xlfn.XLOOKUP($A164,Indata!$A:$A,Indata!H:H)&lt;&gt;0,(_xlfn.XLOOKUP($A164,Indata!$A:$A,Indata!H:H)*Modellvärden!H$7)+Modellvärden!H$6,"")</f>
        <v/>
      </c>
      <c r="I164" s="56" t="str">
        <f>IF(_xlfn.XLOOKUP($A164,Indata!$A:$A,Indata!I:I)&lt;&gt;0,(_xlfn.XLOOKUP($A164,Indata!$A:$A,Indata!I:I)*Modellvärden!I$7)+Modellvärden!I$6,"")</f>
        <v/>
      </c>
      <c r="J164" s="56" t="str">
        <f>IF(_xlfn.XLOOKUP($A164,Indata!$A:$A,Indata!J:J)&lt;&gt;0,(_xlfn.XLOOKUP($A164,Indata!$A:$A,Indata!J:J)*Modellvärden!J$7)+Modellvärden!J$6,"")</f>
        <v/>
      </c>
      <c r="K164" s="56" t="str">
        <f>IF(_xlfn.XLOOKUP($A164,Indata!$A:$A,Indata!K:K)&lt;&gt;0,(_xlfn.XLOOKUP($A164,Indata!$A:$A,Indata!K:K)*Modellvärden!K$7)+Modellvärden!K$6,"")</f>
        <v/>
      </c>
      <c r="L164" s="56" t="str">
        <f>IF(_xlfn.XLOOKUP($A164,Indata!$A:$A,Indata!L:L)&lt;&gt;0,(_xlfn.XLOOKUP($A164,Indata!$A:$A,Indata!L:L)*Modellvärden!L$7)+Modellvärden!L$6,"")</f>
        <v/>
      </c>
      <c r="M164" t="str">
        <f>_xlfn.XLOOKUP(A164,Indata!A:A,Indata!M:M)</f>
        <v>Lågpendlingskommun nära större stad</v>
      </c>
      <c r="N164" s="57">
        <f>IF(K164="",(B164*Modellvärden!B$11)+(C164*Modellvärden!C$11)+(D164*Modellvärden!D$11)+(E164*Modellvärden!E$11)+(F164*Modellvärden!F$11)+(G164*Modellvärden!G$11), (B164*Modellvärden!B$4)+(C164*Modellvärden!C$4)+(D164*Modellvärden!D$4)+(E164*Modellvärden!E$4)+(F164*Modellvärden!F$4)+(G164*Modellvärden!G$4)+(H164*Modellvärden!H$4)+(I164*Modellvärden!I$4)+(J164*Modellvärden!J$4)+(K164*Modellvärden!K$4)+(L164*Modellvärden!L$4))</f>
        <v>34.57043923793357</v>
      </c>
      <c r="O164" s="57">
        <f>IF(K164="",(B164*Modellvärden!B$12)+(C164*Modellvärden!C$12)+(D164*Modellvärden!D$12)+(E164*Modellvärden!E$12)+(F164*Modellvärden!F$12)+(G164*Modellvärden!G$12),(B164*Modellvärden!B$5)+(C164*Modellvärden!C$5)+(D164*Modellvärden!D$5)+(E164*Modellvärden!E$5)+(F164*Modellvärden!F$5)+(G164*Modellvärden!G$5)+(H164*Modellvärden!H$5)+(I164*Modellvärden!I$5)+(J164*Modellvärden!J$5)
+(K164*Modellvärden!K$5)+(L164*Modellvärden!L$5))</f>
        <v>34.47259916444802</v>
      </c>
      <c r="P164" s="57">
        <f>(_xlfn.XLOOKUP(M164,Regressionsresultat!$B$53:$B$61,Modellvärden!$B$21:$B$29)*Modellvärden!$B$18)</f>
        <v>45.926090000000002</v>
      </c>
      <c r="Q164" s="57">
        <f t="shared" si="2"/>
        <v>38.323042800793864</v>
      </c>
      <c r="R164" s="57"/>
    </row>
    <row r="165" spans="1:18" ht="16" x14ac:dyDescent="0.35">
      <c r="A165" s="55" t="s">
        <v>273</v>
      </c>
      <c r="B165" s="56">
        <f>IF(_xlfn.XLOOKUP($A165,Indata!$A:$A,Indata!B:B)&lt;&gt;0,(_xlfn.XLOOKUP($A165,Indata!$A:$A,Indata!B:B)*Modellvärden!B$7)+Modellvärden!B$6,"")</f>
        <v>35.954648365000004</v>
      </c>
      <c r="C165" s="56">
        <f>IF(_xlfn.XLOOKUP($A165,Indata!$A:$A,Indata!C:C)&lt;&gt;0,(_xlfn.XLOOKUP($A165,Indata!$A:$A,Indata!C:C)*Modellvärden!C$7)+Modellvärden!C$6,"")</f>
        <v>32.096696199999997</v>
      </c>
      <c r="D165" s="56">
        <f>IF(_xlfn.XLOOKUP($A165,Indata!$A:$A,Indata!D:D)&lt;&gt;0,(_xlfn.XLOOKUP($A165,Indata!$A:$A,Indata!D:D)*Modellvärden!D$7)+Modellvärden!D$6,"")</f>
        <v>33.795789120000002</v>
      </c>
      <c r="E165" s="56">
        <f>IF(_xlfn.XLOOKUP($A165,Indata!$A:$A,Indata!E:E)&lt;&gt;0,(_xlfn.XLOOKUP($A165,Indata!$A:$A,Indata!E:E)*Modellvärden!E$7)+Modellvärden!E$6,"")</f>
        <v>33.7032679</v>
      </c>
      <c r="F165" s="56">
        <f>IF(_xlfn.XLOOKUP($A165,Indata!$A:$A,Indata!F:F)&lt;&gt;0,(_xlfn.XLOOKUP($A165,Indata!$A:$A,Indata!F:F)*Modellvärden!F$7)+Modellvärden!F$6,"")</f>
        <v>34.076302080398555</v>
      </c>
      <c r="G165" s="56">
        <f>IF(_xlfn.XLOOKUP($A165,Indata!$A:$A,Indata!G:G)&lt;&gt;0,(_xlfn.XLOOKUP($A165,Indata!$A:$A,Indata!G:G)*Modellvärden!G$7)+Modellvärden!G$6,"")</f>
        <v>40.4712064</v>
      </c>
      <c r="H165" s="56">
        <f>IF(_xlfn.XLOOKUP($A165,Indata!$A:$A,Indata!H:H)&lt;&gt;0,(_xlfn.XLOOKUP($A165,Indata!$A:$A,Indata!H:H)*Modellvärden!H$7)+Modellvärden!H$6,"")</f>
        <v>32.647985419999998</v>
      </c>
      <c r="I165" s="56">
        <f>IF(_xlfn.XLOOKUP($A165,Indata!$A:$A,Indata!I:I)&lt;&gt;0,(_xlfn.XLOOKUP($A165,Indata!$A:$A,Indata!I:I)*Modellvärden!I$7)+Modellvärden!I$6,"")</f>
        <v>23.6901528</v>
      </c>
      <c r="J165" s="56">
        <f>IF(_xlfn.XLOOKUP($A165,Indata!$A:$A,Indata!J:J)&lt;&gt;0,(_xlfn.XLOOKUP($A165,Indata!$A:$A,Indata!J:J)*Modellvärden!J$7)+Modellvärden!J$6,"")</f>
        <v>32.337709360000005</v>
      </c>
      <c r="K165" s="56">
        <f>IF(_xlfn.XLOOKUP($A165,Indata!$A:$A,Indata!K:K)&lt;&gt;0,(_xlfn.XLOOKUP($A165,Indata!$A:$A,Indata!K:K)*Modellvärden!K$7)+Modellvärden!K$6,"")</f>
        <v>32.431625789999998</v>
      </c>
      <c r="L165" s="56">
        <f>IF(_xlfn.XLOOKUP($A165,Indata!$A:$A,Indata!L:L)&lt;&gt;0,(_xlfn.XLOOKUP($A165,Indata!$A:$A,Indata!L:L)*Modellvärden!L$7)+Modellvärden!L$6,"")</f>
        <v>32.324584799999997</v>
      </c>
      <c r="M165" t="str">
        <f>_xlfn.XLOOKUP(A165,Indata!A:A,Indata!M:M)</f>
        <v>Pendlingskommun nära större stad</v>
      </c>
      <c r="N165" s="57">
        <f>IF(K165="",(B165*Modellvärden!B$11)+(C165*Modellvärden!C$11)+(D165*Modellvärden!D$11)+(E165*Modellvärden!E$11)+(F165*Modellvärden!F$11)+(G165*Modellvärden!G$11), (B165*Modellvärden!B$4)+(C165*Modellvärden!C$4)+(D165*Modellvärden!D$4)+(E165*Modellvärden!E$4)+(F165*Modellvärden!F$4)+(G165*Modellvärden!G$4)+(H165*Modellvärden!H$4)+(I165*Modellvärden!I$4)+(J165*Modellvärden!J$4)+(K165*Modellvärden!K$4)+(L165*Modellvärden!L$4))</f>
        <v>32.686052080911608</v>
      </c>
      <c r="O165" s="57">
        <f>IF(K165="",(B165*Modellvärden!B$12)+(C165*Modellvärden!C$12)+(D165*Modellvärden!D$12)+(E165*Modellvärden!E$12)+(F165*Modellvärden!F$12)+(G165*Modellvärden!G$12),(B165*Modellvärden!B$5)+(C165*Modellvärden!C$5)+(D165*Modellvärden!D$5)+(E165*Modellvärden!E$5)+(F165*Modellvärden!F$5)+(G165*Modellvärden!G$5)+(H165*Modellvärden!H$5)+(I165*Modellvärden!I$5)+(J165*Modellvärden!J$5)
+(K165*Modellvärden!K$5)+(L165*Modellvärden!L$5))</f>
        <v>32.424218482749858</v>
      </c>
      <c r="P165" s="57">
        <f>(_xlfn.XLOOKUP(M165,Regressionsresultat!$B$53:$B$61,Modellvärden!$B$21:$B$29)*Modellvärden!$B$18)</f>
        <v>32.423676999999998</v>
      </c>
      <c r="Q165" s="57">
        <f t="shared" si="2"/>
        <v>32.511315854553821</v>
      </c>
      <c r="R165" s="57"/>
    </row>
    <row r="166" spans="1:18" ht="16" x14ac:dyDescent="0.35">
      <c r="A166" s="55" t="s">
        <v>119</v>
      </c>
      <c r="B166" s="56">
        <f>IF(_xlfn.XLOOKUP($A166,Indata!$A:$A,Indata!B:B)&lt;&gt;0,(_xlfn.XLOOKUP($A166,Indata!$A:$A,Indata!B:B)*Modellvärden!B$7)+Modellvärden!B$6,"")</f>
        <v>37.192365814000006</v>
      </c>
      <c r="C166" s="56">
        <f>IF(_xlfn.XLOOKUP($A166,Indata!$A:$A,Indata!C:C)&lt;&gt;0,(_xlfn.XLOOKUP($A166,Indata!$A:$A,Indata!C:C)*Modellvärden!C$7)+Modellvärden!C$6,"")</f>
        <v>32.782447900000001</v>
      </c>
      <c r="D166" s="56">
        <f>IF(_xlfn.XLOOKUP($A166,Indata!$A:$A,Indata!D:D)&lt;&gt;0,(_xlfn.XLOOKUP($A166,Indata!$A:$A,Indata!D:D)*Modellvärden!D$7)+Modellvärden!D$6,"")</f>
        <v>34.047643800000003</v>
      </c>
      <c r="E166" s="56">
        <f>IF(_xlfn.XLOOKUP($A166,Indata!$A:$A,Indata!E:E)&lt;&gt;0,(_xlfn.XLOOKUP($A166,Indata!$A:$A,Indata!E:E)*Modellvärden!E$7)+Modellvärden!E$6,"")</f>
        <v>34.345054500000003</v>
      </c>
      <c r="F166" s="56">
        <f>IF(_xlfn.XLOOKUP($A166,Indata!$A:$A,Indata!F:F)&lt;&gt;0,(_xlfn.XLOOKUP($A166,Indata!$A:$A,Indata!F:F)*Modellvärden!F$7)+Modellvärden!F$6,"")</f>
        <v>37.616154523140054</v>
      </c>
      <c r="G166" s="56">
        <f>IF(_xlfn.XLOOKUP($A166,Indata!$A:$A,Indata!G:G)&lt;&gt;0,(_xlfn.XLOOKUP($A166,Indata!$A:$A,Indata!G:G)*Modellvärden!G$7)+Modellvärden!G$6,"")</f>
        <v>41.215954799999999</v>
      </c>
      <c r="H166" s="56">
        <f>IF(_xlfn.XLOOKUP($A166,Indata!$A:$A,Indata!H:H)&lt;&gt;0,(_xlfn.XLOOKUP($A166,Indata!$A:$A,Indata!H:H)*Modellvärden!H$7)+Modellvärden!H$6,"")</f>
        <v>34.224049299999997</v>
      </c>
      <c r="I166" s="56">
        <f>IF(_xlfn.XLOOKUP($A166,Indata!$A:$A,Indata!I:I)&lt;&gt;0,(_xlfn.XLOOKUP($A166,Indata!$A:$A,Indata!I:I)*Modellvärden!I$7)+Modellvärden!I$6,"")</f>
        <v>40.481617579999998</v>
      </c>
      <c r="J166" s="56">
        <f>IF(_xlfn.XLOOKUP($A166,Indata!$A:$A,Indata!J:J)&lt;&gt;0,(_xlfn.XLOOKUP($A166,Indata!$A:$A,Indata!J:J)*Modellvärden!J$7)+Modellvärden!J$6,"")</f>
        <v>36.884818320000001</v>
      </c>
      <c r="K166" s="56">
        <f>IF(_xlfn.XLOOKUP($A166,Indata!$A:$A,Indata!K:K)&lt;&gt;0,(_xlfn.XLOOKUP($A166,Indata!$A:$A,Indata!K:K)*Modellvärden!K$7)+Modellvärden!K$6,"")</f>
        <v>34.272964980000005</v>
      </c>
      <c r="L166" s="56">
        <f>IF(_xlfn.XLOOKUP($A166,Indata!$A:$A,Indata!L:L)&lt;&gt;0,(_xlfn.XLOOKUP($A166,Indata!$A:$A,Indata!L:L)*Modellvärden!L$7)+Modellvärden!L$6,"")</f>
        <v>37.629686599999985</v>
      </c>
      <c r="M166" t="str">
        <f>_xlfn.XLOOKUP(A166,Indata!A:A,Indata!M:M)</f>
        <v>Pendlingskommun nära mindre tätort</v>
      </c>
      <c r="N166" s="57">
        <f>IF(K166="",(B166*Modellvärden!B$11)+(C166*Modellvärden!C$11)+(D166*Modellvärden!D$11)+(E166*Modellvärden!E$11)+(F166*Modellvärden!F$11)+(G166*Modellvärden!G$11), (B166*Modellvärden!B$4)+(C166*Modellvärden!C$4)+(D166*Modellvärden!D$4)+(E166*Modellvärden!E$4)+(F166*Modellvärden!F$4)+(G166*Modellvärden!G$4)+(H166*Modellvärden!H$4)+(I166*Modellvärden!I$4)+(J166*Modellvärden!J$4)+(K166*Modellvärden!K$4)+(L166*Modellvärden!L$4))</f>
        <v>36.47680183607099</v>
      </c>
      <c r="O166" s="57">
        <f>IF(K166="",(B166*Modellvärden!B$12)+(C166*Modellvärden!C$12)+(D166*Modellvärden!D$12)+(E166*Modellvärden!E$12)+(F166*Modellvärden!F$12)+(G166*Modellvärden!G$12),(B166*Modellvärden!B$5)+(C166*Modellvärden!C$5)+(D166*Modellvärden!D$5)+(E166*Modellvärden!E$5)+(F166*Modellvärden!F$5)+(G166*Modellvärden!G$5)+(H166*Modellvärden!H$5)+(I166*Modellvärden!I$5)+(J166*Modellvärden!J$5)
+(K166*Modellvärden!K$5)+(L166*Modellvärden!L$5))</f>
        <v>36.344854008813513</v>
      </c>
      <c r="P166" s="57">
        <f>(_xlfn.XLOOKUP(M166,Regressionsresultat!$B$53:$B$61,Modellvärden!$B$21:$B$29)*Modellvärden!$B$18)</f>
        <v>35.411339999999996</v>
      </c>
      <c r="Q166" s="57">
        <f t="shared" si="2"/>
        <v>36.077665281628164</v>
      </c>
      <c r="R166" s="57"/>
    </row>
    <row r="167" spans="1:18" ht="16" x14ac:dyDescent="0.35">
      <c r="A167" s="55" t="s">
        <v>263</v>
      </c>
      <c r="B167" s="56">
        <f>IF(_xlfn.XLOOKUP($A167,Indata!$A:$A,Indata!B:B)&lt;&gt;0,(_xlfn.XLOOKUP($A167,Indata!$A:$A,Indata!B:B)*Modellvärden!B$7)+Modellvärden!B$6,"")</f>
        <v>34.733087575000006</v>
      </c>
      <c r="C167" s="56">
        <f>IF(_xlfn.XLOOKUP($A167,Indata!$A:$A,Indata!C:C)&lt;&gt;0,(_xlfn.XLOOKUP($A167,Indata!$A:$A,Indata!C:C)*Modellvärden!C$7)+Modellvärden!C$6,"")</f>
        <v>32.204681200000003</v>
      </c>
      <c r="D167" s="56">
        <f>IF(_xlfn.XLOOKUP($A167,Indata!$A:$A,Indata!D:D)&lt;&gt;0,(_xlfn.XLOOKUP($A167,Indata!$A:$A,Indata!D:D)*Modellvärden!D$7)+Modellvärden!D$6,"")</f>
        <v>33.783241200000006</v>
      </c>
      <c r="E167" s="56">
        <f>IF(_xlfn.XLOOKUP($A167,Indata!$A:$A,Indata!E:E)&lt;&gt;0,(_xlfn.XLOOKUP($A167,Indata!$A:$A,Indata!E:E)*Modellvärden!E$7)+Modellvärden!E$6,"")</f>
        <v>33.750134199999998</v>
      </c>
      <c r="F167" s="56">
        <f>IF(_xlfn.XLOOKUP($A167,Indata!$A:$A,Indata!F:F)&lt;&gt;0,(_xlfn.XLOOKUP($A167,Indata!$A:$A,Indata!F:F)*Modellvärden!F$7)+Modellvärden!F$6,"")</f>
        <v>33.865848725122582</v>
      </c>
      <c r="G167" s="56">
        <f>IF(_xlfn.XLOOKUP($A167,Indata!$A:$A,Indata!G:G)&lt;&gt;0,(_xlfn.XLOOKUP($A167,Indata!$A:$A,Indata!G:G)*Modellvärden!G$7)+Modellvärden!G$6,"")</f>
        <v>33.362244399999994</v>
      </c>
      <c r="H167" s="56">
        <f>IF(_xlfn.XLOOKUP($A167,Indata!$A:$A,Indata!H:H)&lt;&gt;0,(_xlfn.XLOOKUP($A167,Indata!$A:$A,Indata!H:H)*Modellvärden!H$7)+Modellvärden!H$6,"")</f>
        <v>34.038630019999999</v>
      </c>
      <c r="I167" s="56">
        <f>IF(_xlfn.XLOOKUP($A167,Indata!$A:$A,Indata!I:I)&lt;&gt;0,(_xlfn.XLOOKUP($A167,Indata!$A:$A,Indata!I:I)*Modellvärden!I$7)+Modellvärden!I$6,"")</f>
        <v>28.837285219999998</v>
      </c>
      <c r="J167" s="56">
        <f>IF(_xlfn.XLOOKUP($A167,Indata!$A:$A,Indata!J:J)&lt;&gt;0,(_xlfn.XLOOKUP($A167,Indata!$A:$A,Indata!J:J)*Modellvärden!J$7)+Modellvärden!J$6,"")</f>
        <v>36.356084720000005</v>
      </c>
      <c r="K167" s="56">
        <f>IF(_xlfn.XLOOKUP($A167,Indata!$A:$A,Indata!K:K)&lt;&gt;0,(_xlfn.XLOOKUP($A167,Indata!$A:$A,Indata!K:K)*Modellvärden!K$7)+Modellvärden!K$6,"")</f>
        <v>32.539939860000004</v>
      </c>
      <c r="L167" s="56">
        <f>IF(_xlfn.XLOOKUP($A167,Indata!$A:$A,Indata!L:L)&lt;&gt;0,(_xlfn.XLOOKUP($A167,Indata!$A:$A,Indata!L:L)*Modellvärden!L$7)+Modellvärden!L$6,"")</f>
        <v>28.864735800000005</v>
      </c>
      <c r="M167" t="str">
        <f>_xlfn.XLOOKUP(A167,Indata!A:A,Indata!M:M)</f>
        <v>Landsbygdskommun med besöksnäring</v>
      </c>
      <c r="N167" s="57">
        <f>IF(K167="",(B167*Modellvärden!B$11)+(C167*Modellvärden!C$11)+(D167*Modellvärden!D$11)+(E167*Modellvärden!E$11)+(F167*Modellvärden!F$11)+(G167*Modellvärden!G$11), (B167*Modellvärden!B$4)+(C167*Modellvärden!C$4)+(D167*Modellvärden!D$4)+(E167*Modellvärden!E$4)+(F167*Modellvärden!F$4)+(G167*Modellvärden!G$4)+(H167*Modellvärden!H$4)+(I167*Modellvärden!I$4)+(J167*Modellvärden!J$4)+(K167*Modellvärden!K$4)+(L167*Modellvärden!L$4))</f>
        <v>32.574439010110723</v>
      </c>
      <c r="O167" s="57">
        <f>IF(K167="",(B167*Modellvärden!B$12)+(C167*Modellvärden!C$12)+(D167*Modellvärden!D$12)+(E167*Modellvärden!E$12)+(F167*Modellvärden!F$12)+(G167*Modellvärden!G$12),(B167*Modellvärden!B$5)+(C167*Modellvärden!C$5)+(D167*Modellvärden!D$5)+(E167*Modellvärden!E$5)+(F167*Modellvärden!F$5)+(G167*Modellvärden!G$5)+(H167*Modellvärden!H$5)+(I167*Modellvärden!I$5)+(J167*Modellvärden!J$5)
+(K167*Modellvärden!K$5)+(L167*Modellvärden!L$5))</f>
        <v>32.282799439987912</v>
      </c>
      <c r="P167" s="57">
        <f>(_xlfn.XLOOKUP(M167,Regressionsresultat!$B$53:$B$61,Modellvärden!$B$21:$B$29)*Modellvärden!$B$18)</f>
        <v>33.92051</v>
      </c>
      <c r="Q167" s="57">
        <f t="shared" si="2"/>
        <v>32.925916150032883</v>
      </c>
      <c r="R167" s="57"/>
    </row>
    <row r="168" spans="1:18" ht="16" x14ac:dyDescent="0.35">
      <c r="A168" s="55" t="s">
        <v>172</v>
      </c>
      <c r="B168" s="56">
        <f>IF(_xlfn.XLOOKUP($A168,Indata!$A:$A,Indata!B:B)&lt;&gt;0,(_xlfn.XLOOKUP($A168,Indata!$A:$A,Indata!B:B)*Modellvärden!B$7)+Modellvärden!B$6,"")</f>
        <v>37.198325989000004</v>
      </c>
      <c r="C168" s="56">
        <f>IF(_xlfn.XLOOKUP($A168,Indata!$A:$A,Indata!C:C)&lt;&gt;0,(_xlfn.XLOOKUP($A168,Indata!$A:$A,Indata!C:C)*Modellvärden!C$7)+Modellvärden!C$6,"")</f>
        <v>32.995788699999999</v>
      </c>
      <c r="D168" s="56">
        <f>IF(_xlfn.XLOOKUP($A168,Indata!$A:$A,Indata!D:D)&lt;&gt;0,(_xlfn.XLOOKUP($A168,Indata!$A:$A,Indata!D:D)*Modellvärden!D$7)+Modellvärden!D$6,"")</f>
        <v>34.103213160000003</v>
      </c>
      <c r="E168" s="56">
        <f>IF(_xlfn.XLOOKUP($A168,Indata!$A:$A,Indata!E:E)&lt;&gt;0,(_xlfn.XLOOKUP($A168,Indata!$A:$A,Indata!E:E)*Modellvärden!E$7)+Modellvärden!E$6,"")</f>
        <v>33.933501800000002</v>
      </c>
      <c r="F168" s="56">
        <f>IF(_xlfn.XLOOKUP($A168,Indata!$A:$A,Indata!F:F)&lt;&gt;0,(_xlfn.XLOOKUP($A168,Indata!$A:$A,Indata!F:F)*Modellvärden!F$7)+Modellvärden!F$6,"")</f>
        <v>33.759238721375283</v>
      </c>
      <c r="G168" s="56">
        <f>IF(_xlfn.XLOOKUP($A168,Indata!$A:$A,Indata!G:G)&lt;&gt;0,(_xlfn.XLOOKUP($A168,Indata!$A:$A,Indata!G:G)*Modellvärden!G$7)+Modellvärden!G$6,"")</f>
        <v>42.840860399999997</v>
      </c>
      <c r="H168" s="56" t="str">
        <f>IF(_xlfn.XLOOKUP($A168,Indata!$A:$A,Indata!H:H)&lt;&gt;0,(_xlfn.XLOOKUP($A168,Indata!$A:$A,Indata!H:H)*Modellvärden!H$7)+Modellvärden!H$6,"")</f>
        <v/>
      </c>
      <c r="I168" s="56" t="str">
        <f>IF(_xlfn.XLOOKUP($A168,Indata!$A:$A,Indata!I:I)&lt;&gt;0,(_xlfn.XLOOKUP($A168,Indata!$A:$A,Indata!I:I)*Modellvärden!I$7)+Modellvärden!I$6,"")</f>
        <v/>
      </c>
      <c r="J168" s="56" t="str">
        <f>IF(_xlfn.XLOOKUP($A168,Indata!$A:$A,Indata!J:J)&lt;&gt;0,(_xlfn.XLOOKUP($A168,Indata!$A:$A,Indata!J:J)*Modellvärden!J$7)+Modellvärden!J$6,"")</f>
        <v/>
      </c>
      <c r="K168" s="56" t="str">
        <f>IF(_xlfn.XLOOKUP($A168,Indata!$A:$A,Indata!K:K)&lt;&gt;0,(_xlfn.XLOOKUP($A168,Indata!$A:$A,Indata!K:K)*Modellvärden!K$7)+Modellvärden!K$6,"")</f>
        <v/>
      </c>
      <c r="L168" s="56" t="str">
        <f>IF(_xlfn.XLOOKUP($A168,Indata!$A:$A,Indata!L:L)&lt;&gt;0,(_xlfn.XLOOKUP($A168,Indata!$A:$A,Indata!L:L)*Modellvärden!L$7)+Modellvärden!L$6,"")</f>
        <v/>
      </c>
      <c r="M168" t="str">
        <f>_xlfn.XLOOKUP(A168,Indata!A:A,Indata!M:M)</f>
        <v>Pendlingskommun nära mindre tätort</v>
      </c>
      <c r="N168" s="57">
        <f>IF(K168="",(B168*Modellvärden!B$11)+(C168*Modellvärden!C$11)+(D168*Modellvärden!D$11)+(E168*Modellvärden!E$11)+(F168*Modellvärden!F$11)+(G168*Modellvärden!G$11), (B168*Modellvärden!B$4)+(C168*Modellvärden!C$4)+(D168*Modellvärden!D$4)+(E168*Modellvärden!E$4)+(F168*Modellvärden!F$4)+(G168*Modellvärden!G$4)+(H168*Modellvärden!H$4)+(I168*Modellvärden!I$4)+(J168*Modellvärden!J$4)+(K168*Modellvärden!K$4)+(L168*Modellvärden!L$4))</f>
        <v>35.882158379475285</v>
      </c>
      <c r="O168" s="57">
        <f>IF(K168="",(B168*Modellvärden!B$12)+(C168*Modellvärden!C$12)+(D168*Modellvärden!D$12)+(E168*Modellvärden!E$12)+(F168*Modellvärden!F$12)+(G168*Modellvärden!G$12),(B168*Modellvärden!B$5)+(C168*Modellvärden!C$5)+(D168*Modellvärden!D$5)+(E168*Modellvärden!E$5)+(F168*Modellvärden!F$5)+(G168*Modellvärden!G$5)+(H168*Modellvärden!H$5)+(I168*Modellvärden!I$5)+(J168*Modellvärden!J$5)
+(K168*Modellvärden!K$5)+(L168*Modellvärden!L$5))</f>
        <v>35.497359844040041</v>
      </c>
      <c r="P168" s="57">
        <f>(_xlfn.XLOOKUP(M168,Regressionsresultat!$B$53:$B$61,Modellvärden!$B$21:$B$29)*Modellvärden!$B$18)</f>
        <v>35.411339999999996</v>
      </c>
      <c r="Q168" s="57">
        <f t="shared" si="2"/>
        <v>35.596952741171776</v>
      </c>
      <c r="R168" s="57"/>
    </row>
    <row r="169" spans="1:18" ht="16" x14ac:dyDescent="0.35">
      <c r="A169" s="55" t="s">
        <v>142</v>
      </c>
      <c r="B169" s="56">
        <f>IF(_xlfn.XLOOKUP($A169,Indata!$A:$A,Indata!B:B)&lt;&gt;0,(_xlfn.XLOOKUP($A169,Indata!$A:$A,Indata!B:B)*Modellvärden!B$7)+Modellvärden!B$6,"")</f>
        <v>36.852415771000004</v>
      </c>
      <c r="C169" s="56">
        <f>IF(_xlfn.XLOOKUP($A169,Indata!$A:$A,Indata!C:C)&lt;&gt;0,(_xlfn.XLOOKUP($A169,Indata!$A:$A,Indata!C:C)*Modellvärden!C$7)+Modellvärden!C$6,"")</f>
        <v>32.786673399999998</v>
      </c>
      <c r="D169" s="56">
        <f>IF(_xlfn.XLOOKUP($A169,Indata!$A:$A,Indata!D:D)&lt;&gt;0,(_xlfn.XLOOKUP($A169,Indata!$A:$A,Indata!D:D)*Modellvärden!D$7)+Modellvärden!D$6,"")</f>
        <v>33.951741840000004</v>
      </c>
      <c r="E169" s="56">
        <f>IF(_xlfn.XLOOKUP($A169,Indata!$A:$A,Indata!E:E)&lt;&gt;0,(_xlfn.XLOOKUP($A169,Indata!$A:$A,Indata!E:E)*Modellvärden!E$7)+Modellvärden!E$6,"")</f>
        <v>33.9995756</v>
      </c>
      <c r="F169" s="56">
        <f>IF(_xlfn.XLOOKUP($A169,Indata!$A:$A,Indata!F:F)&lt;&gt;0,(_xlfn.XLOOKUP($A169,Indata!$A:$A,Indata!F:F)*Modellvärden!F$7)+Modellvärden!F$6,"")</f>
        <v>34.325325343707505</v>
      </c>
      <c r="G169" s="56">
        <f>IF(_xlfn.XLOOKUP($A169,Indata!$A:$A,Indata!G:G)&lt;&gt;0,(_xlfn.XLOOKUP($A169,Indata!$A:$A,Indata!G:G)*Modellvärden!G$7)+Modellvärden!G$6,"")</f>
        <v>31.737338799999996</v>
      </c>
      <c r="H169" s="56" t="str">
        <f>IF(_xlfn.XLOOKUP($A169,Indata!$A:$A,Indata!H:H)&lt;&gt;0,(_xlfn.XLOOKUP($A169,Indata!$A:$A,Indata!H:H)*Modellvärden!H$7)+Modellvärden!H$6,"")</f>
        <v/>
      </c>
      <c r="I169" s="56" t="str">
        <f>IF(_xlfn.XLOOKUP($A169,Indata!$A:$A,Indata!I:I)&lt;&gt;0,(_xlfn.XLOOKUP($A169,Indata!$A:$A,Indata!I:I)*Modellvärden!I$7)+Modellvärden!I$6,"")</f>
        <v/>
      </c>
      <c r="J169" s="56" t="str">
        <f>IF(_xlfn.XLOOKUP($A169,Indata!$A:$A,Indata!J:J)&lt;&gt;0,(_xlfn.XLOOKUP($A169,Indata!$A:$A,Indata!J:J)*Modellvärden!J$7)+Modellvärden!J$6,"")</f>
        <v/>
      </c>
      <c r="K169" s="56" t="str">
        <f>IF(_xlfn.XLOOKUP($A169,Indata!$A:$A,Indata!K:K)&lt;&gt;0,(_xlfn.XLOOKUP($A169,Indata!$A:$A,Indata!K:K)*Modellvärden!K$7)+Modellvärden!K$6,"")</f>
        <v/>
      </c>
      <c r="L169" s="56" t="str">
        <f>IF(_xlfn.XLOOKUP($A169,Indata!$A:$A,Indata!L:L)&lt;&gt;0,(_xlfn.XLOOKUP($A169,Indata!$A:$A,Indata!L:L)*Modellvärden!L$7)+Modellvärden!L$6,"")</f>
        <v/>
      </c>
      <c r="M169" t="str">
        <f>_xlfn.XLOOKUP(A169,Indata!A:A,Indata!M:M)</f>
        <v>Pendlingskommun nära mindre tätort</v>
      </c>
      <c r="N169" s="57">
        <f>IF(K169="",(B169*Modellvärden!B$11)+(C169*Modellvärden!C$11)+(D169*Modellvärden!D$11)+(E169*Modellvärden!E$11)+(F169*Modellvärden!F$11)+(G169*Modellvärden!G$11), (B169*Modellvärden!B$4)+(C169*Modellvärden!C$4)+(D169*Modellvärden!D$4)+(E169*Modellvärden!E$4)+(F169*Modellvärden!F$4)+(G169*Modellvärden!G$4)+(H169*Modellvärden!H$4)+(I169*Modellvärden!I$4)+(J169*Modellvärden!J$4)+(K169*Modellvärden!K$4)+(L169*Modellvärden!L$4))</f>
        <v>33.720246626799785</v>
      </c>
      <c r="O169" s="57">
        <f>IF(K169="",(B169*Modellvärden!B$12)+(C169*Modellvärden!C$12)+(D169*Modellvärden!D$12)+(E169*Modellvärden!E$12)+(F169*Modellvärden!F$12)+(G169*Modellvärden!G$12),(B169*Modellvärden!B$5)+(C169*Modellvärden!C$5)+(D169*Modellvärden!D$5)+(E169*Modellvärden!E$5)+(F169*Modellvärden!F$5)+(G169*Modellvärden!G$5)+(H169*Modellvärden!H$5)+(I169*Modellvärden!I$5)+(J169*Modellvärden!J$5)
+(K169*Modellvärden!K$5)+(L169*Modellvärden!L$5))</f>
        <v>33.527541264824542</v>
      </c>
      <c r="P169" s="57">
        <f>(_xlfn.XLOOKUP(M169,Regressionsresultat!$B$53:$B$61,Modellvärden!$B$21:$B$29)*Modellvärden!$B$18)</f>
        <v>35.411339999999996</v>
      </c>
      <c r="Q169" s="57">
        <f t="shared" si="2"/>
        <v>34.219709297208105</v>
      </c>
      <c r="R169" s="57"/>
    </row>
    <row r="170" spans="1:18" ht="16" x14ac:dyDescent="0.35">
      <c r="A170" s="55" t="s">
        <v>112</v>
      </c>
      <c r="B170" s="56">
        <f>IF(_xlfn.XLOOKUP($A170,Indata!$A:$A,Indata!B:B)&lt;&gt;0,(_xlfn.XLOOKUP($A170,Indata!$A:$A,Indata!B:B)*Modellvärden!B$7)+Modellvärden!B$6,"")</f>
        <v>35.989474126000005</v>
      </c>
      <c r="C170" s="56">
        <f>IF(_xlfn.XLOOKUP($A170,Indata!$A:$A,Indata!C:C)&lt;&gt;0,(_xlfn.XLOOKUP($A170,Indata!$A:$A,Indata!C:C)*Modellvärden!C$7)+Modellvärden!C$6,"")</f>
        <v>34.083620199999999</v>
      </c>
      <c r="D170" s="56">
        <f>IF(_xlfn.XLOOKUP($A170,Indata!$A:$A,Indata!D:D)&lt;&gt;0,(_xlfn.XLOOKUP($A170,Indata!$A:$A,Indata!D:D)*Modellvärden!D$7)+Modellvärden!D$6,"")</f>
        <v>33.977733960000002</v>
      </c>
      <c r="E170" s="56">
        <f>IF(_xlfn.XLOOKUP($A170,Indata!$A:$A,Indata!E:E)&lt;&gt;0,(_xlfn.XLOOKUP($A170,Indata!$A:$A,Indata!E:E)*Modellvärden!E$7)+Modellvärden!E$6,"")</f>
        <v>34.383213400000002</v>
      </c>
      <c r="F170" s="56">
        <f>IF(_xlfn.XLOOKUP($A170,Indata!$A:$A,Indata!F:F)&lt;&gt;0,(_xlfn.XLOOKUP($A170,Indata!$A:$A,Indata!F:F)*Modellvärden!F$7)+Modellvärden!F$6,"")</f>
        <v>37.47143254624833</v>
      </c>
      <c r="G170" s="56">
        <f>IF(_xlfn.XLOOKUP($A170,Indata!$A:$A,Indata!G:G)&lt;&gt;0,(_xlfn.XLOOKUP($A170,Indata!$A:$A,Indata!G:G)*Modellvärden!G$7)+Modellvärden!G$6,"")</f>
        <v>41.6221812</v>
      </c>
      <c r="H170" s="56">
        <f>IF(_xlfn.XLOOKUP($A170,Indata!$A:$A,Indata!H:H)&lt;&gt;0,(_xlfn.XLOOKUP($A170,Indata!$A:$A,Indata!H:H)*Modellvärden!H$7)+Modellvärden!H$6,"")</f>
        <v>37.978789719999995</v>
      </c>
      <c r="I170" s="56">
        <f>IF(_xlfn.XLOOKUP($A170,Indata!$A:$A,Indata!I:I)&lt;&gt;0,(_xlfn.XLOOKUP($A170,Indata!$A:$A,Indata!I:I)*Modellvärden!I$7)+Modellvärden!I$6,"")</f>
        <v>35.0813475</v>
      </c>
      <c r="J170" s="56">
        <f>IF(_xlfn.XLOOKUP($A170,Indata!$A:$A,Indata!J:J)&lt;&gt;0,(_xlfn.XLOOKUP($A170,Indata!$A:$A,Indata!J:J)*Modellvärden!J$7)+Modellvärden!J$6,"")</f>
        <v>33.025063039999999</v>
      </c>
      <c r="K170" s="56">
        <f>IF(_xlfn.XLOOKUP($A170,Indata!$A:$A,Indata!K:K)&lt;&gt;0,(_xlfn.XLOOKUP($A170,Indata!$A:$A,Indata!K:K)*Modellvärden!K$7)+Modellvärden!K$6,"")</f>
        <v>34.381279050000003</v>
      </c>
      <c r="L170" s="56">
        <f>IF(_xlfn.XLOOKUP($A170,Indata!$A:$A,Indata!L:L)&lt;&gt;0,(_xlfn.XLOOKUP($A170,Indata!$A:$A,Indata!L:L)*Modellvärden!L$7)+Modellvärden!L$6,"")</f>
        <v>34.861807400000032</v>
      </c>
      <c r="M170" t="str">
        <f>_xlfn.XLOOKUP(A170,Indata!A:A,Indata!M:M)</f>
        <v>Mindre stad/tätort</v>
      </c>
      <c r="N170" s="57">
        <f>IF(K170="",(B170*Modellvärden!B$11)+(C170*Modellvärden!C$11)+(D170*Modellvärden!D$11)+(E170*Modellvärden!E$11)+(F170*Modellvärden!F$11)+(G170*Modellvärden!G$11), (B170*Modellvärden!B$4)+(C170*Modellvärden!C$4)+(D170*Modellvärden!D$4)+(E170*Modellvärden!E$4)+(F170*Modellvärden!F$4)+(G170*Modellvärden!G$4)+(H170*Modellvärden!H$4)+(I170*Modellvärden!I$4)+(J170*Modellvärden!J$4)+(K170*Modellvärden!K$4)+(L170*Modellvärden!L$4))</f>
        <v>35.570354097939607</v>
      </c>
      <c r="O170" s="57">
        <f>IF(K170="",(B170*Modellvärden!B$12)+(C170*Modellvärden!C$12)+(D170*Modellvärden!D$12)+(E170*Modellvärden!E$12)+(F170*Modellvärden!F$12)+(G170*Modellvärden!G$12),(B170*Modellvärden!B$5)+(C170*Modellvärden!C$5)+(D170*Modellvärden!D$5)+(E170*Modellvärden!E$5)+(F170*Modellvärden!F$5)+(G170*Modellvärden!G$5)+(H170*Modellvärden!H$5)+(I170*Modellvärden!I$5)+(J170*Modellvärden!J$5)
+(K170*Modellvärden!K$5)+(L170*Modellvärden!L$5))</f>
        <v>35.390063547026614</v>
      </c>
      <c r="P170" s="57">
        <f>(_xlfn.XLOOKUP(M170,Regressionsresultat!$B$53:$B$61,Modellvärden!$B$21:$B$29)*Modellvärden!$B$18)</f>
        <v>26.277491899999998</v>
      </c>
      <c r="Q170" s="57">
        <f t="shared" si="2"/>
        <v>32.412636514988741</v>
      </c>
      <c r="R170" s="57"/>
    </row>
    <row r="171" spans="1:18" ht="16" x14ac:dyDescent="0.35">
      <c r="A171" s="55" t="s">
        <v>276</v>
      </c>
      <c r="B171" s="56">
        <f>IF(_xlfn.XLOOKUP($A171,Indata!$A:$A,Indata!B:B)&lt;&gt;0,(_xlfn.XLOOKUP($A171,Indata!$A:$A,Indata!B:B)*Modellvärden!B$7)+Modellvärden!B$6,"")</f>
        <v>34.471701808000006</v>
      </c>
      <c r="C171" s="56">
        <f>IF(_xlfn.XLOOKUP($A171,Indata!$A:$A,Indata!C:C)&lt;&gt;0,(_xlfn.XLOOKUP($A171,Indata!$A:$A,Indata!C:C)*Modellvärden!C$7)+Modellvärden!C$6,"")</f>
        <v>32.638217500000003</v>
      </c>
      <c r="D171" s="56">
        <f>IF(_xlfn.XLOOKUP($A171,Indata!$A:$A,Indata!D:D)&lt;&gt;0,(_xlfn.XLOOKUP($A171,Indata!$A:$A,Indata!D:D)*Modellvärden!D$7)+Modellvärden!D$6,"")</f>
        <v>33.802959360000003</v>
      </c>
      <c r="E171" s="56">
        <f>IF(_xlfn.XLOOKUP($A171,Indata!$A:$A,Indata!E:E)&lt;&gt;0,(_xlfn.XLOOKUP($A171,Indata!$A:$A,Indata!E:E)*Modellvärden!E$7)+Modellvärden!E$6,"")</f>
        <v>33.886379400000003</v>
      </c>
      <c r="F171" s="56">
        <f>IF(_xlfn.XLOOKUP($A171,Indata!$A:$A,Indata!F:F)&lt;&gt;0,(_xlfn.XLOOKUP($A171,Indata!$A:$A,Indata!F:F)*Modellvärden!F$7)+Modellvärden!F$6,"")</f>
        <v>36.090568611254511</v>
      </c>
      <c r="G171" s="56">
        <f>IF(_xlfn.XLOOKUP($A171,Indata!$A:$A,Indata!G:G)&lt;&gt;0,(_xlfn.XLOOKUP($A171,Indata!$A:$A,Indata!G:G)*Modellvärden!G$7)+Modellvärden!G$6,"")</f>
        <v>30.044728799999998</v>
      </c>
      <c r="H171" s="56" t="str">
        <f>IF(_xlfn.XLOOKUP($A171,Indata!$A:$A,Indata!H:H)&lt;&gt;0,(_xlfn.XLOOKUP($A171,Indata!$A:$A,Indata!H:H)*Modellvärden!H$7)+Modellvärden!H$6,"")</f>
        <v/>
      </c>
      <c r="I171" s="56" t="str">
        <f>IF(_xlfn.XLOOKUP($A171,Indata!$A:$A,Indata!I:I)&lt;&gt;0,(_xlfn.XLOOKUP($A171,Indata!$A:$A,Indata!I:I)*Modellvärden!I$7)+Modellvärden!I$6,"")</f>
        <v/>
      </c>
      <c r="J171" s="56" t="str">
        <f>IF(_xlfn.XLOOKUP($A171,Indata!$A:$A,Indata!J:J)&lt;&gt;0,(_xlfn.XLOOKUP($A171,Indata!$A:$A,Indata!J:J)*Modellvärden!J$7)+Modellvärden!J$6,"")</f>
        <v/>
      </c>
      <c r="K171" s="56" t="str">
        <f>IF(_xlfn.XLOOKUP($A171,Indata!$A:$A,Indata!K:K)&lt;&gt;0,(_xlfn.XLOOKUP($A171,Indata!$A:$A,Indata!K:K)*Modellvärden!K$7)+Modellvärden!K$6,"")</f>
        <v/>
      </c>
      <c r="L171" s="56" t="str">
        <f>IF(_xlfn.XLOOKUP($A171,Indata!$A:$A,Indata!L:L)&lt;&gt;0,(_xlfn.XLOOKUP($A171,Indata!$A:$A,Indata!L:L)*Modellvärden!L$7)+Modellvärden!L$6,"")</f>
        <v/>
      </c>
      <c r="M171" t="str">
        <f>_xlfn.XLOOKUP(A171,Indata!A:A,Indata!M:M)</f>
        <v>Landsbygdskommun</v>
      </c>
      <c r="N171" s="57">
        <f>IF(K171="",(B171*Modellvärden!B$11)+(C171*Modellvärden!C$11)+(D171*Modellvärden!D$11)+(E171*Modellvärden!E$11)+(F171*Modellvärden!F$11)+(G171*Modellvärden!G$11), (B171*Modellvärden!B$4)+(C171*Modellvärden!C$4)+(D171*Modellvärden!D$4)+(E171*Modellvärden!E$4)+(F171*Modellvärden!F$4)+(G171*Modellvärden!G$4)+(H171*Modellvärden!H$4)+(I171*Modellvärden!I$4)+(J171*Modellvärden!J$4)+(K171*Modellvärden!K$4)+(L171*Modellvärden!L$4))</f>
        <v>33.07299416267864</v>
      </c>
      <c r="O171" s="57">
        <f>IF(K171="",(B171*Modellvärden!B$12)+(C171*Modellvärden!C$12)+(D171*Modellvärden!D$12)+(E171*Modellvärden!E$12)+(F171*Modellvärden!F$12)+(G171*Modellvärden!G$12),(B171*Modellvärden!B$5)+(C171*Modellvärden!C$5)+(D171*Modellvärden!D$5)+(E171*Modellvärden!E$5)+(F171*Modellvärden!F$5)+(G171*Modellvärden!G$5)+(H171*Modellvärden!H$5)+(I171*Modellvärden!I$5)+(J171*Modellvärden!J$5)
+(K171*Modellvärden!K$5)+(L171*Modellvärden!L$5))</f>
        <v>32.930201382791452</v>
      </c>
      <c r="P171" s="57">
        <f>(_xlfn.XLOOKUP(M171,Regressionsresultat!$B$53:$B$61,Modellvärden!$B$21:$B$29)*Modellvärden!$B$18)</f>
        <v>25.386849999999999</v>
      </c>
      <c r="Q171" s="57">
        <f t="shared" si="2"/>
        <v>30.463348515156696</v>
      </c>
      <c r="R171" s="57"/>
    </row>
    <row r="172" spans="1:18" ht="16" x14ac:dyDescent="0.35">
      <c r="A172" s="55" t="s">
        <v>59</v>
      </c>
      <c r="B172" s="56">
        <f>IF(_xlfn.XLOOKUP($A172,Indata!$A:$A,Indata!B:B)&lt;&gt;0,(_xlfn.XLOOKUP($A172,Indata!$A:$A,Indata!B:B)*Modellvärden!B$7)+Modellvärden!B$6,"")</f>
        <v>37.842996856000006</v>
      </c>
      <c r="C172" s="56">
        <f>IF(_xlfn.XLOOKUP($A172,Indata!$A:$A,Indata!C:C)&lt;&gt;0,(_xlfn.XLOOKUP($A172,Indata!$A:$A,Indata!C:C)*Modellvärden!C$7)+Modellvärden!C$6,"")</f>
        <v>32.6927734</v>
      </c>
      <c r="D172" s="56">
        <f>IF(_xlfn.XLOOKUP($A172,Indata!$A:$A,Indata!D:D)&lt;&gt;0,(_xlfn.XLOOKUP($A172,Indata!$A:$A,Indata!D:D)*Modellvärden!D$7)+Modellvärden!D$6,"")</f>
        <v>36.851207640000005</v>
      </c>
      <c r="E172" s="56">
        <f>IF(_xlfn.XLOOKUP($A172,Indata!$A:$A,Indata!E:E)&lt;&gt;0,(_xlfn.XLOOKUP($A172,Indata!$A:$A,Indata!E:E)*Modellvärden!E$7)+Modellvärden!E$6,"")</f>
        <v>34.2129069</v>
      </c>
      <c r="F172" s="56">
        <f>IF(_xlfn.XLOOKUP($A172,Indata!$A:$A,Indata!F:F)&lt;&gt;0,(_xlfn.XLOOKUP($A172,Indata!$A:$A,Indata!F:F)*Modellvärden!F$7)+Modellvärden!F$6,"")</f>
        <v>36.302784011252683</v>
      </c>
      <c r="G172" s="56">
        <f>IF(_xlfn.XLOOKUP($A172,Indata!$A:$A,Indata!G:G)&lt;&gt;0,(_xlfn.XLOOKUP($A172,Indata!$A:$A,Indata!G:G)*Modellvärden!G$7)+Modellvärden!G$6,"")</f>
        <v>39.387935999999996</v>
      </c>
      <c r="H172" s="56" t="str">
        <f>IF(_xlfn.XLOOKUP($A172,Indata!$A:$A,Indata!H:H)&lt;&gt;0,(_xlfn.XLOOKUP($A172,Indata!$A:$A,Indata!H:H)*Modellvärden!H$7)+Modellvärden!H$6,"")</f>
        <v/>
      </c>
      <c r="I172" s="56" t="str">
        <f>IF(_xlfn.XLOOKUP($A172,Indata!$A:$A,Indata!I:I)&lt;&gt;0,(_xlfn.XLOOKUP($A172,Indata!$A:$A,Indata!I:I)*Modellvärden!I$7)+Modellvärden!I$6,"")</f>
        <v/>
      </c>
      <c r="J172" s="56" t="str">
        <f>IF(_xlfn.XLOOKUP($A172,Indata!$A:$A,Indata!J:J)&lt;&gt;0,(_xlfn.XLOOKUP($A172,Indata!$A:$A,Indata!J:J)*Modellvärden!J$7)+Modellvärden!J$6,"")</f>
        <v/>
      </c>
      <c r="K172" s="56" t="str">
        <f>IF(_xlfn.XLOOKUP($A172,Indata!$A:$A,Indata!K:K)&lt;&gt;0,(_xlfn.XLOOKUP($A172,Indata!$A:$A,Indata!K:K)*Modellvärden!K$7)+Modellvärden!K$6,"")</f>
        <v/>
      </c>
      <c r="L172" s="56" t="str">
        <f>IF(_xlfn.XLOOKUP($A172,Indata!$A:$A,Indata!L:L)&lt;&gt;0,(_xlfn.XLOOKUP($A172,Indata!$A:$A,Indata!L:L)*Modellvärden!L$7)+Modellvärden!L$6,"")</f>
        <v/>
      </c>
      <c r="M172" t="str">
        <f>_xlfn.XLOOKUP(A172,Indata!A:A,Indata!M:M)</f>
        <v>Pendlingskommun nära mindre tätort</v>
      </c>
      <c r="N172" s="57">
        <f>IF(K172="",(B172*Modellvärden!B$11)+(C172*Modellvärden!C$11)+(D172*Modellvärden!D$11)+(E172*Modellvärden!E$11)+(F172*Modellvärden!F$11)+(G172*Modellvärden!G$11), (B172*Modellvärden!B$4)+(C172*Modellvärden!C$4)+(D172*Modellvärden!D$4)+(E172*Modellvärden!E$4)+(F172*Modellvärden!F$4)+(G172*Modellvärden!G$4)+(H172*Modellvärden!H$4)+(I172*Modellvärden!I$4)+(J172*Modellvärden!J$4)+(K172*Modellvärden!K$4)+(L172*Modellvärden!L$4))</f>
        <v>35.954702096938917</v>
      </c>
      <c r="O172" s="57">
        <f>IF(K172="",(B172*Modellvärden!B$12)+(C172*Modellvärden!C$12)+(D172*Modellvärden!D$12)+(E172*Modellvärden!E$12)+(F172*Modellvärden!F$12)+(G172*Modellvärden!G$12),(B172*Modellvärden!B$5)+(C172*Modellvärden!C$5)+(D172*Modellvärden!D$5)+(E172*Modellvärden!E$5)+(F172*Modellvärden!F$5)+(G172*Modellvärden!G$5)+(H172*Modellvärden!H$5)+(I172*Modellvärden!I$5)+(J172*Modellvärden!J$5)
+(K172*Modellvärden!K$5)+(L172*Modellvärden!L$5))</f>
        <v>35.497058563494996</v>
      </c>
      <c r="P172" s="57">
        <f>(_xlfn.XLOOKUP(M172,Regressionsresultat!$B$53:$B$61,Modellvärden!$B$21:$B$29)*Modellvärden!$B$18)</f>
        <v>35.411339999999996</v>
      </c>
      <c r="Q172" s="57">
        <f t="shared" si="2"/>
        <v>35.621033553477965</v>
      </c>
      <c r="R172" s="57"/>
    </row>
    <row r="173" spans="1:18" ht="16" x14ac:dyDescent="0.35">
      <c r="A173" s="55" t="s">
        <v>324</v>
      </c>
      <c r="B173" s="56">
        <f>IF(_xlfn.XLOOKUP($A173,Indata!$A:$A,Indata!B:B)&lt;&gt;0,(_xlfn.XLOOKUP($A173,Indata!$A:$A,Indata!B:B)*Modellvärden!B$7)+Modellvärden!B$6,"")</f>
        <v>23.530214272000002</v>
      </c>
      <c r="C173" s="56">
        <f>IF(_xlfn.XLOOKUP($A173,Indata!$A:$A,Indata!C:C)&lt;&gt;0,(_xlfn.XLOOKUP($A173,Indata!$A:$A,Indata!C:C)*Modellvärden!C$7)+Modellvärden!C$6,"")</f>
        <v>32.107306899999998</v>
      </c>
      <c r="D173" s="56">
        <f>IF(_xlfn.XLOOKUP($A173,Indata!$A:$A,Indata!D:D)&lt;&gt;0,(_xlfn.XLOOKUP($A173,Indata!$A:$A,Indata!D:D)*Modellvärden!D$7)+Modellvärden!D$6,"")</f>
        <v>33.753663960000004</v>
      </c>
      <c r="E173" s="56">
        <f>IF(_xlfn.XLOOKUP($A173,Indata!$A:$A,Indata!E:E)&lt;&gt;0,(_xlfn.XLOOKUP($A173,Indata!$A:$A,Indata!E:E)*Modellvärden!E$7)+Modellvärden!E$6,"")</f>
        <v>33.6814994</v>
      </c>
      <c r="F173" s="56">
        <f>IF(_xlfn.XLOOKUP($A173,Indata!$A:$A,Indata!F:F)&lt;&gt;0,(_xlfn.XLOOKUP($A173,Indata!$A:$A,Indata!F:F)*Modellvärden!F$7)+Modellvärden!F$6,"")</f>
        <v>35.02998232024477</v>
      </c>
      <c r="G173" s="56">
        <f>IF(_xlfn.XLOOKUP($A173,Indata!$A:$A,Indata!G:G)&lt;&gt;0,(_xlfn.XLOOKUP($A173,Indata!$A:$A,Indata!G:G)*Modellvärden!G$7)+Modellvärden!G$6,"")</f>
        <v>27.201143999999999</v>
      </c>
      <c r="H173" s="56" t="str">
        <f>IF(_xlfn.XLOOKUP($A173,Indata!$A:$A,Indata!H:H)&lt;&gt;0,(_xlfn.XLOOKUP($A173,Indata!$A:$A,Indata!H:H)*Modellvärden!H$7)+Modellvärden!H$6,"")</f>
        <v/>
      </c>
      <c r="I173" s="56" t="str">
        <f>IF(_xlfn.XLOOKUP($A173,Indata!$A:$A,Indata!I:I)&lt;&gt;0,(_xlfn.XLOOKUP($A173,Indata!$A:$A,Indata!I:I)*Modellvärden!I$7)+Modellvärden!I$6,"")</f>
        <v/>
      </c>
      <c r="J173" s="56" t="str">
        <f>IF(_xlfn.XLOOKUP($A173,Indata!$A:$A,Indata!J:J)&lt;&gt;0,(_xlfn.XLOOKUP($A173,Indata!$A:$A,Indata!J:J)*Modellvärden!J$7)+Modellvärden!J$6,"")</f>
        <v/>
      </c>
      <c r="K173" s="56" t="str">
        <f>IF(_xlfn.XLOOKUP($A173,Indata!$A:$A,Indata!K:K)&lt;&gt;0,(_xlfn.XLOOKUP($A173,Indata!$A:$A,Indata!K:K)*Modellvärden!K$7)+Modellvärden!K$6,"")</f>
        <v/>
      </c>
      <c r="L173" s="56" t="str">
        <f>IF(_xlfn.XLOOKUP($A173,Indata!$A:$A,Indata!L:L)&lt;&gt;0,(_xlfn.XLOOKUP($A173,Indata!$A:$A,Indata!L:L)*Modellvärden!L$7)+Modellvärden!L$6,"")</f>
        <v/>
      </c>
      <c r="M173" t="str">
        <f>_xlfn.XLOOKUP(A173,Indata!A:A,Indata!M:M)</f>
        <v>Landsbygdskommun</v>
      </c>
      <c r="N173" s="57">
        <f>IF(K173="",(B173*Modellvärden!B$11)+(C173*Modellvärden!C$11)+(D173*Modellvärden!D$11)+(E173*Modellvärden!E$11)+(F173*Modellvärden!F$11)+(G173*Modellvärden!G$11), (B173*Modellvärden!B$4)+(C173*Modellvärden!C$4)+(D173*Modellvärden!D$4)+(E173*Modellvärden!E$4)+(F173*Modellvärden!F$4)+(G173*Modellvärden!G$4)+(H173*Modellvärden!H$4)+(I173*Modellvärden!I$4)+(J173*Modellvärden!J$4)+(K173*Modellvärden!K$4)+(L173*Modellvärden!L$4))</f>
        <v>30.690471220849325</v>
      </c>
      <c r="O173" s="57">
        <f>IF(K173="",(B173*Modellvärden!B$12)+(C173*Modellvärden!C$12)+(D173*Modellvärden!D$12)+(E173*Modellvärden!E$12)+(F173*Modellvärden!F$12)+(G173*Modellvärden!G$12),(B173*Modellvärden!B$5)+(C173*Modellvärden!C$5)+(D173*Modellvärden!D$5)+(E173*Modellvärden!E$5)+(F173*Modellvärden!F$5)+(G173*Modellvärden!G$5)+(H173*Modellvärden!H$5)+(I173*Modellvärden!I$5)+(J173*Modellvärden!J$5)
+(K173*Modellvärden!K$5)+(L173*Modellvärden!L$5))</f>
        <v>31.080242743330565</v>
      </c>
      <c r="P173" s="57">
        <f>(_xlfn.XLOOKUP(M173,Regressionsresultat!$B$53:$B$61,Modellvärden!$B$21:$B$29)*Modellvärden!$B$18)</f>
        <v>25.386849999999999</v>
      </c>
      <c r="Q173" s="57">
        <f t="shared" si="2"/>
        <v>29.052521321393296</v>
      </c>
      <c r="R173" s="57"/>
    </row>
    <row r="174" spans="1:18" ht="16" x14ac:dyDescent="0.35">
      <c r="A174" s="55" t="s">
        <v>168</v>
      </c>
      <c r="B174" s="56">
        <f>IF(_xlfn.XLOOKUP($A174,Indata!$A:$A,Indata!B:B)&lt;&gt;0,(_xlfn.XLOOKUP($A174,Indata!$A:$A,Indata!B:B)*Modellvärden!B$7)+Modellvärden!B$6,"")</f>
        <v>37.802907802</v>
      </c>
      <c r="C174" s="56">
        <f>IF(_xlfn.XLOOKUP($A174,Indata!$A:$A,Indata!C:C)&lt;&gt;0,(_xlfn.XLOOKUP($A174,Indata!$A:$A,Indata!C:C)*Modellvärden!C$7)+Modellvärden!C$6,"")</f>
        <v>35.380566999999999</v>
      </c>
      <c r="D174" s="56">
        <f>IF(_xlfn.XLOOKUP($A174,Indata!$A:$A,Indata!D:D)&lt;&gt;0,(_xlfn.XLOOKUP($A174,Indata!$A:$A,Indata!D:D)*Modellvärden!D$7)+Modellvärden!D$6,"")</f>
        <v>40.171925040000005</v>
      </c>
      <c r="E174" s="56">
        <f>IF(_xlfn.XLOOKUP($A174,Indata!$A:$A,Indata!E:E)&lt;&gt;0,(_xlfn.XLOOKUP($A174,Indata!$A:$A,Indata!E:E)*Modellvärden!E$7)+Modellvärden!E$6,"")</f>
        <v>35.696238100000002</v>
      </c>
      <c r="F174" s="56">
        <f>IF(_xlfn.XLOOKUP($A174,Indata!$A:$A,Indata!F:F)&lt;&gt;0,(_xlfn.XLOOKUP($A174,Indata!$A:$A,Indata!F:F)*Modellvärden!F$7)+Modellvärden!F$6,"")</f>
        <v>34.115207044063034</v>
      </c>
      <c r="G174" s="56">
        <f>IF(_xlfn.XLOOKUP($A174,Indata!$A:$A,Indata!G:G)&lt;&gt;0,(_xlfn.XLOOKUP($A174,Indata!$A:$A,Indata!G:G)*Modellvärden!G$7)+Modellvärden!G$6,"")</f>
        <v>35.461080799999998</v>
      </c>
      <c r="H174" s="56" t="str">
        <f>IF(_xlfn.XLOOKUP($A174,Indata!$A:$A,Indata!H:H)&lt;&gt;0,(_xlfn.XLOOKUP($A174,Indata!$A:$A,Indata!H:H)*Modellvärden!H$7)+Modellvärden!H$6,"")</f>
        <v/>
      </c>
      <c r="I174" s="56" t="str">
        <f>IF(_xlfn.XLOOKUP($A174,Indata!$A:$A,Indata!I:I)&lt;&gt;0,(_xlfn.XLOOKUP($A174,Indata!$A:$A,Indata!I:I)*Modellvärden!I$7)+Modellvärden!I$6,"")</f>
        <v/>
      </c>
      <c r="J174" s="56" t="str">
        <f>IF(_xlfn.XLOOKUP($A174,Indata!$A:$A,Indata!J:J)&lt;&gt;0,(_xlfn.XLOOKUP($A174,Indata!$A:$A,Indata!J:J)*Modellvärden!J$7)+Modellvärden!J$6,"")</f>
        <v/>
      </c>
      <c r="K174" s="56" t="str">
        <f>IF(_xlfn.XLOOKUP($A174,Indata!$A:$A,Indata!K:K)&lt;&gt;0,(_xlfn.XLOOKUP($A174,Indata!$A:$A,Indata!K:K)*Modellvärden!K$7)+Modellvärden!K$6,"")</f>
        <v/>
      </c>
      <c r="L174" s="56" t="str">
        <f>IF(_xlfn.XLOOKUP($A174,Indata!$A:$A,Indata!L:L)&lt;&gt;0,(_xlfn.XLOOKUP($A174,Indata!$A:$A,Indata!L:L)*Modellvärden!L$7)+Modellvärden!L$6,"")</f>
        <v/>
      </c>
      <c r="M174" t="str">
        <f>_xlfn.XLOOKUP(A174,Indata!A:A,Indata!M:M)</f>
        <v>Pendlingskommun nära storstad</v>
      </c>
      <c r="N174" s="57">
        <f>IF(K174="",(B174*Modellvärden!B$11)+(C174*Modellvärden!C$11)+(D174*Modellvärden!D$11)+(E174*Modellvärden!E$11)+(F174*Modellvärden!F$11)+(G174*Modellvärden!G$11), (B174*Modellvärden!B$4)+(C174*Modellvärden!C$4)+(D174*Modellvärden!D$4)+(E174*Modellvärden!E$4)+(F174*Modellvärden!F$4)+(G174*Modellvärden!G$4)+(H174*Modellvärden!H$4)+(I174*Modellvärden!I$4)+(J174*Modellvärden!J$4)+(K174*Modellvärden!K$4)+(L174*Modellvärden!L$4))</f>
        <v>36.597100440559558</v>
      </c>
      <c r="O174" s="57">
        <f>IF(K174="",(B174*Modellvärden!B$12)+(C174*Modellvärden!C$12)+(D174*Modellvärden!D$12)+(E174*Modellvärden!E$12)+(F174*Modellvärden!F$12)+(G174*Modellvärden!G$12),(B174*Modellvärden!B$5)+(C174*Modellvärden!C$5)+(D174*Modellvärden!D$5)+(E174*Modellvärden!E$5)+(F174*Modellvärden!F$5)+(G174*Modellvärden!G$5)+(H174*Modellvärden!H$5)+(I174*Modellvärden!I$5)+(J174*Modellvärden!J$5)
+(K174*Modellvärden!K$5)+(L174*Modellvärden!L$5))</f>
        <v>36.568447601523751</v>
      </c>
      <c r="P174" s="57">
        <f>(_xlfn.XLOOKUP(M174,Regressionsresultat!$B$53:$B$61,Modellvärden!$B$21:$B$29)*Modellvärden!$B$18)</f>
        <v>36.636769999999999</v>
      </c>
      <c r="Q174" s="57">
        <f t="shared" si="2"/>
        <v>36.60077268069444</v>
      </c>
      <c r="R174" s="57"/>
    </row>
    <row r="175" spans="1:18" ht="16" x14ac:dyDescent="0.35">
      <c r="A175" s="55" t="s">
        <v>143</v>
      </c>
      <c r="B175" s="56">
        <f>IF(_xlfn.XLOOKUP($A175,Indata!$A:$A,Indata!B:B)&lt;&gt;0,(_xlfn.XLOOKUP($A175,Indata!$A:$A,Indata!B:B)*Modellvärden!B$7)+Modellvärden!B$6,"")</f>
        <v>37.615831663000002</v>
      </c>
      <c r="C175" s="56">
        <f>IF(_xlfn.XLOOKUP($A175,Indata!$A:$A,Indata!C:C)&lt;&gt;0,(_xlfn.XLOOKUP($A175,Indata!$A:$A,Indata!C:C)*Modellvärden!C$7)+Modellvärden!C$6,"")</f>
        <v>32.243649699999999</v>
      </c>
      <c r="D175" s="56">
        <f>IF(_xlfn.XLOOKUP($A175,Indata!$A:$A,Indata!D:D)&lt;&gt;0,(_xlfn.XLOOKUP($A175,Indata!$A:$A,Indata!D:D)*Modellvärden!D$7)+Modellvärden!D$6,"")</f>
        <v>34.160575080000001</v>
      </c>
      <c r="E175" s="56">
        <f>IF(_xlfn.XLOOKUP($A175,Indata!$A:$A,Indata!E:E)&lt;&gt;0,(_xlfn.XLOOKUP($A175,Indata!$A:$A,Indata!E:E)*Modellvärden!E$7)+Modellvärden!E$6,"")</f>
        <v>34.020319700000002</v>
      </c>
      <c r="F175" s="56">
        <f>IF(_xlfn.XLOOKUP($A175,Indata!$A:$A,Indata!F:F)&lt;&gt;0,(_xlfn.XLOOKUP($A175,Indata!$A:$A,Indata!F:F)*Modellvärden!F$7)+Modellvärden!F$6,"")</f>
        <v>35.954280223058319</v>
      </c>
      <c r="G175" s="56">
        <f>IF(_xlfn.XLOOKUP($A175,Indata!$A:$A,Indata!G:G)&lt;&gt;0,(_xlfn.XLOOKUP($A175,Indata!$A:$A,Indata!G:G)*Modellvärden!G$7)+Modellvärden!G$6,"")</f>
        <v>27.878187999999998</v>
      </c>
      <c r="H175" s="56">
        <f>IF(_xlfn.XLOOKUP($A175,Indata!$A:$A,Indata!H:H)&lt;&gt;0,(_xlfn.XLOOKUP($A175,Indata!$A:$A,Indata!H:H)*Modellvärden!H$7)+Modellvärden!H$6,"")</f>
        <v>41.177272299999998</v>
      </c>
      <c r="I175" s="56">
        <f>IF(_xlfn.XLOOKUP($A175,Indata!$A:$A,Indata!I:I)&lt;&gt;0,(_xlfn.XLOOKUP($A175,Indata!$A:$A,Indata!I:I)*Modellvärden!I$7)+Modellvärden!I$6,"")</f>
        <v>41.325409780000001</v>
      </c>
      <c r="J175" s="56">
        <f>IF(_xlfn.XLOOKUP($A175,Indata!$A:$A,Indata!J:J)&lt;&gt;0,(_xlfn.XLOOKUP($A175,Indata!$A:$A,Indata!J:J)*Modellvärden!J$7)+Modellvärden!J$6,"")</f>
        <v>30.804381920000001</v>
      </c>
      <c r="K175" s="56">
        <f>IF(_xlfn.XLOOKUP($A175,Indata!$A:$A,Indata!K:K)&lt;&gt;0,(_xlfn.XLOOKUP($A175,Indata!$A:$A,Indata!K:K)*Modellvärden!K$7)+Modellvärden!K$6,"")</f>
        <v>38.136166810000006</v>
      </c>
      <c r="L175" s="56">
        <f>IF(_xlfn.XLOOKUP($A175,Indata!$A:$A,Indata!L:L)&lt;&gt;0,(_xlfn.XLOOKUP($A175,Indata!$A:$A,Indata!L:L)*Modellvärden!L$7)+Modellvärden!L$6,"")</f>
        <v>52.853022200000026</v>
      </c>
      <c r="M175" t="str">
        <f>_xlfn.XLOOKUP(A175,Indata!A:A,Indata!M:M)</f>
        <v>Pendlingskommun nära större stad</v>
      </c>
      <c r="N175" s="57">
        <f>IF(K175="",(B175*Modellvärden!B$11)+(C175*Modellvärden!C$11)+(D175*Modellvärden!D$11)+(E175*Modellvärden!E$11)+(F175*Modellvärden!F$11)+(G175*Modellvärden!G$11), (B175*Modellvärden!B$4)+(C175*Modellvärden!C$4)+(D175*Modellvärden!D$4)+(E175*Modellvärden!E$4)+(F175*Modellvärden!F$4)+(G175*Modellvärden!G$4)+(H175*Modellvärden!H$4)+(I175*Modellvärden!I$4)+(J175*Modellvärden!J$4)+(K175*Modellvärden!K$4)+(L175*Modellvärden!L$4))</f>
        <v>37.274758101725595</v>
      </c>
      <c r="O175" s="57">
        <f>IF(K175="",(B175*Modellvärden!B$12)+(C175*Modellvärden!C$12)+(D175*Modellvärden!D$12)+(E175*Modellvärden!E$12)+(F175*Modellvärden!F$12)+(G175*Modellvärden!G$12),(B175*Modellvärden!B$5)+(C175*Modellvärden!C$5)+(D175*Modellvärden!D$5)+(E175*Modellvärden!E$5)+(F175*Modellvärden!F$5)+(G175*Modellvärden!G$5)+(H175*Modellvärden!H$5)+(I175*Modellvärden!I$5)+(J175*Modellvärden!J$5)
+(K175*Modellvärden!K$5)+(L175*Modellvärden!L$5))</f>
        <v>37.407425667822849</v>
      </c>
      <c r="P175" s="57">
        <f>(_xlfn.XLOOKUP(M175,Regressionsresultat!$B$53:$B$61,Modellvärden!$B$21:$B$29)*Modellvärden!$B$18)</f>
        <v>32.423676999999998</v>
      </c>
      <c r="Q175" s="57">
        <f t="shared" si="2"/>
        <v>35.701953589849481</v>
      </c>
      <c r="R175" s="57"/>
    </row>
    <row r="176" spans="1:18" ht="16" x14ac:dyDescent="0.35">
      <c r="A176" s="55" t="s">
        <v>328</v>
      </c>
      <c r="B176" s="56">
        <f>IF(_xlfn.XLOOKUP($A176,Indata!$A:$A,Indata!B:B)&lt;&gt;0,(_xlfn.XLOOKUP($A176,Indata!$A:$A,Indata!B:B)*Modellvärden!B$7)+Modellvärden!B$6,"")</f>
        <v>32.247419515000004</v>
      </c>
      <c r="C176" s="56">
        <f>IF(_xlfn.XLOOKUP($A176,Indata!$A:$A,Indata!C:C)&lt;&gt;0,(_xlfn.XLOOKUP($A176,Indata!$A:$A,Indata!C:C)*Modellvärden!C$7)+Modellvärden!C$6,"")</f>
        <v>35.532121600000004</v>
      </c>
      <c r="D176" s="56">
        <f>IF(_xlfn.XLOOKUP($A176,Indata!$A:$A,Indata!D:D)&lt;&gt;0,(_xlfn.XLOOKUP($A176,Indata!$A:$A,Indata!D:D)*Modellvärden!D$7)+Modellvärden!D$6,"")</f>
        <v>33.870180360000006</v>
      </c>
      <c r="E176" s="56">
        <f>IF(_xlfn.XLOOKUP($A176,Indata!$A:$A,Indata!E:E)&lt;&gt;0,(_xlfn.XLOOKUP($A176,Indata!$A:$A,Indata!E:E)*Modellvärden!E$7)+Modellvärden!E$6,"")</f>
        <v>34.034661300000003</v>
      </c>
      <c r="F176" s="56">
        <f>IF(_xlfn.XLOOKUP($A176,Indata!$A:$A,Indata!F:F)&lt;&gt;0,(_xlfn.XLOOKUP($A176,Indata!$A:$A,Indata!F:F)*Modellvärden!F$7)+Modellvärden!F$6,"")</f>
        <v>36.134393223171706</v>
      </c>
      <c r="G176" s="56">
        <f>IF(_xlfn.XLOOKUP($A176,Indata!$A:$A,Indata!G:G)&lt;&gt;0,(_xlfn.XLOOKUP($A176,Indata!$A:$A,Indata!G:G)*Modellvärden!G$7)+Modellvärden!G$6,"")</f>
        <v>33.8361752</v>
      </c>
      <c r="H176" s="56">
        <f>IF(_xlfn.XLOOKUP($A176,Indata!$A:$A,Indata!H:H)&lt;&gt;0,(_xlfn.XLOOKUP($A176,Indata!$A:$A,Indata!H:H)*Modellvärden!H$7)+Modellvärden!H$6,"")</f>
        <v>32.833404700000003</v>
      </c>
      <c r="I176" s="56">
        <f>IF(_xlfn.XLOOKUP($A176,Indata!$A:$A,Indata!I:I)&lt;&gt;0,(_xlfn.XLOOKUP($A176,Indata!$A:$A,Indata!I:I)*Modellvärden!I$7)+Modellvärden!I$6,"")</f>
        <v>30.693628059999995</v>
      </c>
      <c r="J176" s="56">
        <f>IF(_xlfn.XLOOKUP($A176,Indata!$A:$A,Indata!J:J)&lt;&gt;0,(_xlfn.XLOOKUP($A176,Indata!$A:$A,Indata!J:J)*Modellvärden!J$7)+Modellvärden!J$6,"")</f>
        <v>35.880224480000003</v>
      </c>
      <c r="K176" s="56">
        <f>IF(_xlfn.XLOOKUP($A176,Indata!$A:$A,Indata!K:K)&lt;&gt;0,(_xlfn.XLOOKUP($A176,Indata!$A:$A,Indata!K:K)*Modellvärden!K$7)+Modellvärden!K$6,"")</f>
        <v>32.973196139999999</v>
      </c>
      <c r="L176" s="56">
        <f>IF(_xlfn.XLOOKUP($A176,Indata!$A:$A,Indata!L:L)&lt;&gt;0,(_xlfn.XLOOKUP($A176,Indata!$A:$A,Indata!L:L)*Modellvärden!L$7)+Modellvärden!L$6,"")</f>
        <v>29.326049000000012</v>
      </c>
      <c r="M176" t="str">
        <f>_xlfn.XLOOKUP(A176,Indata!A:A,Indata!M:M)</f>
        <v>Mindre stad/tätort</v>
      </c>
      <c r="N176" s="57">
        <f>IF(K176="",(B176*Modellvärden!B$11)+(C176*Modellvärden!C$11)+(D176*Modellvärden!D$11)+(E176*Modellvärden!E$11)+(F176*Modellvärden!F$11)+(G176*Modellvärden!G$11), (B176*Modellvärden!B$4)+(C176*Modellvärden!C$4)+(D176*Modellvärden!D$4)+(E176*Modellvärden!E$4)+(F176*Modellvärden!F$4)+(G176*Modellvärden!G$4)+(H176*Modellvärden!H$4)+(I176*Modellvärden!I$4)+(J176*Modellvärden!J$4)+(K176*Modellvärden!K$4)+(L176*Modellvärden!L$4))</f>
        <v>33.125582166189837</v>
      </c>
      <c r="O176" s="57">
        <f>IF(K176="",(B176*Modellvärden!B$12)+(C176*Modellvärden!C$12)+(D176*Modellvärden!D$12)+(E176*Modellvärden!E$12)+(F176*Modellvärden!F$12)+(G176*Modellvärden!G$12),(B176*Modellvärden!B$5)+(C176*Modellvärden!C$5)+(D176*Modellvärden!D$5)+(E176*Modellvärden!E$5)+(F176*Modellvärden!F$5)+(G176*Modellvärden!G$5)+(H176*Modellvärden!H$5)+(I176*Modellvärden!I$5)+(J176*Modellvärden!J$5)
+(K176*Modellvärden!K$5)+(L176*Modellvärden!L$5))</f>
        <v>33.068033826937977</v>
      </c>
      <c r="P176" s="57">
        <f>(_xlfn.XLOOKUP(M176,Regressionsresultat!$B$53:$B$61,Modellvärden!$B$21:$B$29)*Modellvärden!$B$18)</f>
        <v>26.277491899999998</v>
      </c>
      <c r="Q176" s="57">
        <f t="shared" si="2"/>
        <v>30.823702631042607</v>
      </c>
      <c r="R176" s="57"/>
    </row>
    <row r="177" spans="1:18" ht="16" x14ac:dyDescent="0.35">
      <c r="A177" s="55" t="s">
        <v>292</v>
      </c>
      <c r="B177" s="56">
        <f>IF(_xlfn.XLOOKUP($A177,Indata!$A:$A,Indata!B:B)&lt;&gt;0,(_xlfn.XLOOKUP($A177,Indata!$A:$A,Indata!B:B)*Modellvärden!B$7)+Modellvärden!B$6,"")</f>
        <v>33.302003710000001</v>
      </c>
      <c r="C177" s="56">
        <f>IF(_xlfn.XLOOKUP($A177,Indata!$A:$A,Indata!C:C)&lt;&gt;0,(_xlfn.XLOOKUP($A177,Indata!$A:$A,Indata!C:C)*Modellvärden!C$7)+Modellvärden!C$6,"")</f>
        <v>32.038196499999998</v>
      </c>
      <c r="D177" s="56">
        <f>IF(_xlfn.XLOOKUP($A177,Indata!$A:$A,Indata!D:D)&lt;&gt;0,(_xlfn.XLOOKUP($A177,Indata!$A:$A,Indata!D:D)*Modellvärden!D$7)+Modellvärden!D$6,"")</f>
        <v>33.765315600000001</v>
      </c>
      <c r="E177" s="56">
        <f>IF(_xlfn.XLOOKUP($A177,Indata!$A:$A,Indata!E:E)&lt;&gt;0,(_xlfn.XLOOKUP($A177,Indata!$A:$A,Indata!E:E)*Modellvärden!E$7)+Modellvärden!E$6,"")</f>
        <v>33.686109199999997</v>
      </c>
      <c r="F177" s="56">
        <f>IF(_xlfn.XLOOKUP($A177,Indata!$A:$A,Indata!F:F)&lt;&gt;0,(_xlfn.XLOOKUP($A177,Indata!$A:$A,Indata!F:F)*Modellvärden!F$7)+Modellvärden!F$6,"")</f>
        <v>34.969844182450714</v>
      </c>
      <c r="G177" s="56">
        <f>IF(_xlfn.XLOOKUP($A177,Indata!$A:$A,Indata!G:G)&lt;&gt;0,(_xlfn.XLOOKUP($A177,Indata!$A:$A,Indata!G:G)*Modellvärden!G$7)+Modellvärden!G$6,"")</f>
        <v>26.050169199999999</v>
      </c>
      <c r="H177" s="56">
        <f>IF(_xlfn.XLOOKUP($A177,Indata!$A:$A,Indata!H:H)&lt;&gt;0,(_xlfn.XLOOKUP($A177,Indata!$A:$A,Indata!H:H)*Modellvärden!H$7)+Modellvärden!H$6,"")</f>
        <v>26.48279436</v>
      </c>
      <c r="I177" s="56">
        <f>IF(_xlfn.XLOOKUP($A177,Indata!$A:$A,Indata!I:I)&lt;&gt;0,(_xlfn.XLOOKUP($A177,Indata!$A:$A,Indata!I:I)*Modellvärden!I$7)+Modellvärden!I$6,"")</f>
        <v>20.990017760000001</v>
      </c>
      <c r="J177" s="56">
        <f>IF(_xlfn.XLOOKUP($A177,Indata!$A:$A,Indata!J:J)&lt;&gt;0,(_xlfn.XLOOKUP($A177,Indata!$A:$A,Indata!J:J)*Modellvärden!J$7)+Modellvärden!J$6,"")</f>
        <v>31.650355680000001</v>
      </c>
      <c r="K177" s="56">
        <f>IF(_xlfn.XLOOKUP($A177,Indata!$A:$A,Indata!K:K)&lt;&gt;0,(_xlfn.XLOOKUP($A177,Indata!$A:$A,Indata!K:K)*Modellvärden!K$7)+Modellvärden!K$6,"")</f>
        <v>29.507145900000005</v>
      </c>
      <c r="L177" s="56">
        <f>IF(_xlfn.XLOOKUP($A177,Indata!$A:$A,Indata!L:L)&lt;&gt;0,(_xlfn.XLOOKUP($A177,Indata!$A:$A,Indata!L:L)*Modellvärden!L$7)+Modellvärden!L$6,"")</f>
        <v>27.942109400000021</v>
      </c>
      <c r="M177" t="str">
        <f>_xlfn.XLOOKUP(A177,Indata!A:A,Indata!M:M)</f>
        <v>Landsbygdskommun</v>
      </c>
      <c r="N177" s="57">
        <f>IF(K177="",(B177*Modellvärden!B$11)+(C177*Modellvärden!C$11)+(D177*Modellvärden!D$11)+(E177*Modellvärden!E$11)+(F177*Modellvärden!F$11)+(G177*Modellvärden!G$11), (B177*Modellvärden!B$4)+(C177*Modellvärden!C$4)+(D177*Modellvärden!D$4)+(E177*Modellvärden!E$4)+(F177*Modellvärden!F$4)+(G177*Modellvärden!G$4)+(H177*Modellvärden!H$4)+(I177*Modellvärden!I$4)+(J177*Modellvärden!J$4)+(K177*Modellvärden!K$4)+(L177*Modellvärden!L$4))</f>
        <v>29.463765105722263</v>
      </c>
      <c r="O177" s="57">
        <f>IF(K177="",(B177*Modellvärden!B$12)+(C177*Modellvärden!C$12)+(D177*Modellvärden!D$12)+(E177*Modellvärden!E$12)+(F177*Modellvärden!F$12)+(G177*Modellvärden!G$12),(B177*Modellvärden!B$5)+(C177*Modellvärden!C$5)+(D177*Modellvärden!D$5)+(E177*Modellvärden!E$5)+(F177*Modellvärden!F$5)+(G177*Modellvärden!G$5)+(H177*Modellvärden!H$5)+(I177*Modellvärden!I$5)+(J177*Modellvärden!J$5)
+(K177*Modellvärden!K$5)+(L177*Modellvärden!L$5))</f>
        <v>29.391610284917132</v>
      </c>
      <c r="P177" s="57">
        <f>(_xlfn.XLOOKUP(M177,Regressionsresultat!$B$53:$B$61,Modellvärden!$B$21:$B$29)*Modellvärden!$B$18)</f>
        <v>25.386849999999999</v>
      </c>
      <c r="Q177" s="57">
        <f t="shared" si="2"/>
        <v>28.080741796879796</v>
      </c>
      <c r="R177" s="57"/>
    </row>
    <row r="178" spans="1:18" ht="16" x14ac:dyDescent="0.35">
      <c r="A178" s="55" t="s">
        <v>305</v>
      </c>
      <c r="B178" s="56">
        <f>IF(_xlfn.XLOOKUP($A178,Indata!$A:$A,Indata!B:B)&lt;&gt;0,(_xlfn.XLOOKUP($A178,Indata!$A:$A,Indata!B:B)*Modellvärden!B$7)+Modellvärden!B$6,"")</f>
        <v>35.537087674000006</v>
      </c>
      <c r="C178" s="56">
        <f>IF(_xlfn.XLOOKUP($A178,Indata!$A:$A,Indata!C:C)&lt;&gt;0,(_xlfn.XLOOKUP($A178,Indata!$A:$A,Indata!C:C)*Modellvärden!C$7)+Modellvärden!C$6,"")</f>
        <v>32.188906000000003</v>
      </c>
      <c r="D178" s="56">
        <f>IF(_xlfn.XLOOKUP($A178,Indata!$A:$A,Indata!D:D)&lt;&gt;0,(_xlfn.XLOOKUP($A178,Indata!$A:$A,Indata!D:D)*Modellvärden!D$7)+Modellvärden!D$6,"")</f>
        <v>33.793996560000004</v>
      </c>
      <c r="E178" s="56">
        <f>IF(_xlfn.XLOOKUP($A178,Indata!$A:$A,Indata!E:E)&lt;&gt;0,(_xlfn.XLOOKUP($A178,Indata!$A:$A,Indata!E:E)*Modellvärden!E$7)+Modellvärden!E$6,"")</f>
        <v>33.691231199999997</v>
      </c>
      <c r="F178" s="56">
        <f>IF(_xlfn.XLOOKUP($A178,Indata!$A:$A,Indata!F:F)&lt;&gt;0,(_xlfn.XLOOKUP($A178,Indata!$A:$A,Indata!F:F)*Modellvärden!F$7)+Modellvärden!F$6,"")</f>
        <v>33.870331612664593</v>
      </c>
      <c r="G178" s="56">
        <f>IF(_xlfn.XLOOKUP($A178,Indata!$A:$A,Indata!G:G)&lt;&gt;0,(_xlfn.XLOOKUP($A178,Indata!$A:$A,Indata!G:G)*Modellvärden!G$7)+Modellvärden!G$6,"")</f>
        <v>35.731898399999999</v>
      </c>
      <c r="H178" s="56">
        <f>IF(_xlfn.XLOOKUP($A178,Indata!$A:$A,Indata!H:H)&lt;&gt;0,(_xlfn.XLOOKUP($A178,Indata!$A:$A,Indata!H:H)*Modellvärden!H$7)+Modellvärden!H$6,"")</f>
        <v>30.701082980000002</v>
      </c>
      <c r="I178" s="56">
        <f>IF(_xlfn.XLOOKUP($A178,Indata!$A:$A,Indata!I:I)&lt;&gt;0,(_xlfn.XLOOKUP($A178,Indata!$A:$A,Indata!I:I)*Modellvärden!I$7)+Modellvärden!I$6,"")</f>
        <v>23.858911239999998</v>
      </c>
      <c r="J178" s="56">
        <f>IF(_xlfn.XLOOKUP($A178,Indata!$A:$A,Indata!J:J)&lt;&gt;0,(_xlfn.XLOOKUP($A178,Indata!$A:$A,Indata!J:J)*Modellvärden!J$7)+Modellvärden!J$6,"")</f>
        <v>31.227368800000001</v>
      </c>
      <c r="K178" s="56">
        <f>IF(_xlfn.XLOOKUP($A178,Indata!$A:$A,Indata!K:K)&lt;&gt;0,(_xlfn.XLOOKUP($A178,Indata!$A:$A,Indata!K:K)*Modellvärden!K$7)+Modellvärden!K$6,"")</f>
        <v>28.640633340000001</v>
      </c>
      <c r="L178" s="56">
        <f>IF(_xlfn.XLOOKUP($A178,Indata!$A:$A,Indata!L:L)&lt;&gt;0,(_xlfn.XLOOKUP($A178,Indata!$A:$A,Indata!L:L)*Modellvärden!L$7)+Modellvärden!L$6,"")</f>
        <v>28.864735800000005</v>
      </c>
      <c r="M178" t="str">
        <f>_xlfn.XLOOKUP(A178,Indata!A:A,Indata!M:M)</f>
        <v>Pendlingskommun nära större stad</v>
      </c>
      <c r="N178" s="57">
        <f>IF(K178="",(B178*Modellvärden!B$11)+(C178*Modellvärden!C$11)+(D178*Modellvärden!D$11)+(E178*Modellvärden!E$11)+(F178*Modellvärden!F$11)+(G178*Modellvärden!G$11), (B178*Modellvärden!B$4)+(C178*Modellvärden!C$4)+(D178*Modellvärden!D$4)+(E178*Modellvärden!E$4)+(F178*Modellvärden!F$4)+(G178*Modellvärden!G$4)+(H178*Modellvärden!H$4)+(I178*Modellvärden!I$4)+(J178*Modellvärden!J$4)+(K178*Modellvärden!K$4)+(L178*Modellvärden!L$4))</f>
        <v>31.305825466512875</v>
      </c>
      <c r="O178" s="57">
        <f>IF(K178="",(B178*Modellvärden!B$12)+(C178*Modellvärden!C$12)+(D178*Modellvärden!D$12)+(E178*Modellvärden!E$12)+(F178*Modellvärden!F$12)+(G178*Modellvärden!G$12),(B178*Modellvärden!B$5)+(C178*Modellvärden!C$5)+(D178*Modellvärden!D$5)+(E178*Modellvärden!E$5)+(F178*Modellvärden!F$5)+(G178*Modellvärden!G$5)+(H178*Modellvärden!H$5)+(I178*Modellvärden!I$5)+(J178*Modellvärden!J$5)
+(K178*Modellvärden!K$5)+(L178*Modellvärden!L$5))</f>
        <v>31.179542904561806</v>
      </c>
      <c r="P178" s="57">
        <f>(_xlfn.XLOOKUP(M178,Regressionsresultat!$B$53:$B$61,Modellvärden!$B$21:$B$29)*Modellvärden!$B$18)</f>
        <v>32.423676999999998</v>
      </c>
      <c r="Q178" s="57">
        <f t="shared" si="2"/>
        <v>31.636348457024894</v>
      </c>
      <c r="R178" s="57"/>
    </row>
    <row r="179" spans="1:18" ht="16" x14ac:dyDescent="0.35">
      <c r="A179" s="55" t="s">
        <v>122</v>
      </c>
      <c r="B179" s="56">
        <f>IF(_xlfn.XLOOKUP($A179,Indata!$A:$A,Indata!B:B)&lt;&gt;0,(_xlfn.XLOOKUP($A179,Indata!$A:$A,Indata!B:B)*Modellvärden!B$7)+Modellvärden!B$6,"")</f>
        <v>36.393922432000004</v>
      </c>
      <c r="C179" s="56">
        <f>IF(_xlfn.XLOOKUP($A179,Indata!$A:$A,Indata!C:C)&lt;&gt;0,(_xlfn.XLOOKUP($A179,Indata!$A:$A,Indata!C:C)*Modellvärden!C$7)+Modellvärden!C$6,"")</f>
        <v>34.2810919</v>
      </c>
      <c r="D179" s="56">
        <f>IF(_xlfn.XLOOKUP($A179,Indata!$A:$A,Indata!D:D)&lt;&gt;0,(_xlfn.XLOOKUP($A179,Indata!$A:$A,Indata!D:D)*Modellvärden!D$7)+Modellvärden!D$6,"")</f>
        <v>34.062880560000004</v>
      </c>
      <c r="E179" s="56">
        <f>IF(_xlfn.XLOOKUP($A179,Indata!$A:$A,Indata!E:E)&lt;&gt;0,(_xlfn.XLOOKUP($A179,Indata!$A:$A,Indata!E:E)*Modellvärden!E$7)+Modellvärden!E$6,"")</f>
        <v>34.330712900000002</v>
      </c>
      <c r="F179" s="56">
        <f>IF(_xlfn.XLOOKUP($A179,Indata!$A:$A,Indata!F:F)&lt;&gt;0,(_xlfn.XLOOKUP($A179,Indata!$A:$A,Indata!F:F)*Modellvärden!F$7)+Modellvärden!F$6,"")</f>
        <v>34.789076114710824</v>
      </c>
      <c r="G179" s="56">
        <f>IF(_xlfn.XLOOKUP($A179,Indata!$A:$A,Indata!G:G)&lt;&gt;0,(_xlfn.XLOOKUP($A179,Indata!$A:$A,Indata!G:G)*Modellvärden!G$7)+Modellvärden!G$6,"")</f>
        <v>33.294539999999998</v>
      </c>
      <c r="H179" s="56">
        <f>IF(_xlfn.XLOOKUP($A179,Indata!$A:$A,Indata!H:H)&lt;&gt;0,(_xlfn.XLOOKUP($A179,Indata!$A:$A,Indata!H:H)*Modellvärden!H$7)+Modellvärden!H$6,"")</f>
        <v>40.111111440000002</v>
      </c>
      <c r="I179" s="56">
        <f>IF(_xlfn.XLOOKUP($A179,Indata!$A:$A,Indata!I:I)&lt;&gt;0,(_xlfn.XLOOKUP($A179,Indata!$A:$A,Indata!I:I)*Modellvärden!I$7)+Modellvärden!I$6,"")</f>
        <v>46.135025320000004</v>
      </c>
      <c r="J179" s="56">
        <f>IF(_xlfn.XLOOKUP($A179,Indata!$A:$A,Indata!J:J)&lt;&gt;0,(_xlfn.XLOOKUP($A179,Indata!$A:$A,Indata!J:J)*Modellvärden!J$7)+Modellvärden!J$6,"")</f>
        <v>37.149185120000006</v>
      </c>
      <c r="K179" s="56">
        <f>IF(_xlfn.XLOOKUP($A179,Indata!$A:$A,Indata!K:K)&lt;&gt;0,(_xlfn.XLOOKUP($A179,Indata!$A:$A,Indata!K:K)*Modellvärden!K$7)+Modellvärden!K$6,"")</f>
        <v>37.016921420000003</v>
      </c>
      <c r="L179" s="56">
        <f>IF(_xlfn.XLOOKUP($A179,Indata!$A:$A,Indata!L:L)&lt;&gt;0,(_xlfn.XLOOKUP($A179,Indata!$A:$A,Indata!L:L)*Modellvärden!L$7)+Modellvärden!L$6,"")</f>
        <v>50.777112799999998</v>
      </c>
      <c r="M179" t="str">
        <f>_xlfn.XLOOKUP(A179,Indata!A:A,Indata!M:M)</f>
        <v>Pendlingskommun nära mindre tätort</v>
      </c>
      <c r="N179" s="57">
        <f>IF(K179="",(B179*Modellvärden!B$11)+(C179*Modellvärden!C$11)+(D179*Modellvärden!D$11)+(E179*Modellvärden!E$11)+(F179*Modellvärden!F$11)+(G179*Modellvärden!G$11), (B179*Modellvärden!B$4)+(C179*Modellvärden!C$4)+(D179*Modellvärden!D$4)+(E179*Modellvärden!E$4)+(F179*Modellvärden!F$4)+(G179*Modellvärden!G$4)+(H179*Modellvärden!H$4)+(I179*Modellvärden!I$4)+(J179*Modellvärden!J$4)+(K179*Modellvärden!K$4)+(L179*Modellvärden!L$4))</f>
        <v>38.675817698502932</v>
      </c>
      <c r="O179" s="57">
        <f>IF(K179="",(B179*Modellvärden!B$12)+(C179*Modellvärden!C$12)+(D179*Modellvärden!D$12)+(E179*Modellvärden!E$12)+(F179*Modellvärden!F$12)+(G179*Modellvärden!G$12),(B179*Modellvärden!B$5)+(C179*Modellvärden!C$5)+(D179*Modellvärden!D$5)+(E179*Modellvärden!E$5)+(F179*Modellvärden!F$5)+(G179*Modellvärden!G$5)+(H179*Modellvärden!H$5)+(I179*Modellvärden!I$5)+(J179*Modellvärden!J$5)
+(K179*Modellvärden!K$5)+(L179*Modellvärden!L$5))</f>
        <v>38.902642691555776</v>
      </c>
      <c r="P179" s="57">
        <f>(_xlfn.XLOOKUP(M179,Regressionsresultat!$B$53:$B$61,Modellvärden!$B$21:$B$29)*Modellvärden!$B$18)</f>
        <v>35.411339999999996</v>
      </c>
      <c r="Q179" s="57">
        <f t="shared" si="2"/>
        <v>37.663266796686237</v>
      </c>
      <c r="R179" s="57"/>
    </row>
    <row r="180" spans="1:18" ht="16" x14ac:dyDescent="0.35">
      <c r="A180" s="55" t="s">
        <v>262</v>
      </c>
      <c r="B180" s="56">
        <f>IF(_xlfn.XLOOKUP($A180,Indata!$A:$A,Indata!B:B)&lt;&gt;0,(_xlfn.XLOOKUP($A180,Indata!$A:$A,Indata!B:B)*Modellvärden!B$7)+Modellvärden!B$6,"")</f>
        <v>34.384536541000003</v>
      </c>
      <c r="C180" s="56">
        <f>IF(_xlfn.XLOOKUP($A180,Indata!$A:$A,Indata!C:C)&lt;&gt;0,(_xlfn.XLOOKUP($A180,Indata!$A:$A,Indata!C:C)*Modellvärden!C$7)+Modellvärden!C$6,"")</f>
        <v>32.592863800000003</v>
      </c>
      <c r="D180" s="56">
        <f>IF(_xlfn.XLOOKUP($A180,Indata!$A:$A,Indata!D:D)&lt;&gt;0,(_xlfn.XLOOKUP($A180,Indata!$A:$A,Indata!D:D)*Modellvärden!D$7)+Modellvärden!D$6,"")</f>
        <v>33.79847796</v>
      </c>
      <c r="E180" s="56">
        <f>IF(_xlfn.XLOOKUP($A180,Indata!$A:$A,Indata!E:E)&lt;&gt;0,(_xlfn.XLOOKUP($A180,Indata!$A:$A,Indata!E:E)*Modellvärden!E$7)+Modellvärden!E$6,"")</f>
        <v>33.814159199999999</v>
      </c>
      <c r="F180" s="56">
        <f>IF(_xlfn.XLOOKUP($A180,Indata!$A:$A,Indata!F:F)&lt;&gt;0,(_xlfn.XLOOKUP($A180,Indata!$A:$A,Indata!F:F)*Modellvärden!F$7)+Modellvärden!F$6,"")</f>
        <v>34.515063622430581</v>
      </c>
      <c r="G180" s="56">
        <f>IF(_xlfn.XLOOKUP($A180,Indata!$A:$A,Indata!G:G)&lt;&gt;0,(_xlfn.XLOOKUP($A180,Indata!$A:$A,Indata!G:G)*Modellvärden!G$7)+Modellvärden!G$6,"")</f>
        <v>27.607370399999997</v>
      </c>
      <c r="H180" s="56">
        <f>IF(_xlfn.XLOOKUP($A180,Indata!$A:$A,Indata!H:H)&lt;&gt;0,(_xlfn.XLOOKUP($A180,Indata!$A:$A,Indata!H:H)*Modellvärden!H$7)+Modellvärden!H$6,"")</f>
        <v>28.290632340000002</v>
      </c>
      <c r="I180" s="56">
        <f>IF(_xlfn.XLOOKUP($A180,Indata!$A:$A,Indata!I:I)&lt;&gt;0,(_xlfn.XLOOKUP($A180,Indata!$A:$A,Indata!I:I)*Modellvärden!I$7)+Modellvärden!I$6,"")</f>
        <v>22.593222939999997</v>
      </c>
      <c r="J180" s="56">
        <f>IF(_xlfn.XLOOKUP($A180,Indata!$A:$A,Indata!J:J)&lt;&gt;0,(_xlfn.XLOOKUP($A180,Indata!$A:$A,Indata!J:J)*Modellvärden!J$7)+Modellvärden!J$6,"")</f>
        <v>34.135403600000004</v>
      </c>
      <c r="K180" s="56">
        <f>IF(_xlfn.XLOOKUP($A180,Indata!$A:$A,Indata!K:K)&lt;&gt;0,(_xlfn.XLOOKUP($A180,Indata!$A:$A,Indata!K:K)*Modellvärden!K$7)+Modellvärden!K$6,"")</f>
        <v>31.492903850000001</v>
      </c>
      <c r="L180" s="56">
        <f>IF(_xlfn.XLOOKUP($A180,Indata!$A:$A,Indata!L:L)&lt;&gt;0,(_xlfn.XLOOKUP($A180,Indata!$A:$A,Indata!L:L)*Modellvärden!L$7)+Modellvärden!L$6,"")</f>
        <v>29.095392400000009</v>
      </c>
      <c r="M180" t="str">
        <f>_xlfn.XLOOKUP(A180,Indata!A:A,Indata!M:M)</f>
        <v>Landsbygdskommun med besöksnäring</v>
      </c>
      <c r="N180" s="57">
        <f>IF(K180="",(B180*Modellvärden!B$11)+(C180*Modellvärden!C$11)+(D180*Modellvärden!D$11)+(E180*Modellvärden!E$11)+(F180*Modellvärden!F$11)+(G180*Modellvärden!G$11), (B180*Modellvärden!B$4)+(C180*Modellvärden!C$4)+(D180*Modellvärden!D$4)+(E180*Modellvärden!E$4)+(F180*Modellvärden!F$4)+(G180*Modellvärden!G$4)+(H180*Modellvärden!H$4)+(I180*Modellvärden!I$4)+(J180*Modellvärden!J$4)+(K180*Modellvärden!K$4)+(L180*Modellvärden!L$4))</f>
        <v>30.589078479552615</v>
      </c>
      <c r="O180" s="57">
        <f>IF(K180="",(B180*Modellvärden!B$12)+(C180*Modellvärden!C$12)+(D180*Modellvärden!D$12)+(E180*Modellvärden!E$12)+(F180*Modellvärden!F$12)+(G180*Modellvärden!G$12),(B180*Modellvärden!B$5)+(C180*Modellvärden!C$5)+(D180*Modellvärden!D$5)+(E180*Modellvärden!E$5)+(F180*Modellvärden!F$5)+(G180*Modellvärden!G$5)+(H180*Modellvärden!H$5)+(I180*Modellvärden!I$5)+(J180*Modellvärden!J$5)
+(K180*Modellvärden!K$5)+(L180*Modellvärden!L$5))</f>
        <v>30.439754543370587</v>
      </c>
      <c r="P180" s="57">
        <f>(_xlfn.XLOOKUP(M180,Regressionsresultat!$B$53:$B$61,Modellvärden!$B$21:$B$29)*Modellvärden!$B$18)</f>
        <v>33.92051</v>
      </c>
      <c r="Q180" s="57">
        <f t="shared" si="2"/>
        <v>31.649781007641067</v>
      </c>
      <c r="R180" s="57"/>
    </row>
    <row r="181" spans="1:18" ht="16" x14ac:dyDescent="0.35">
      <c r="A181" s="55" t="s">
        <v>253</v>
      </c>
      <c r="B181" s="56">
        <f>IF(_xlfn.XLOOKUP($A181,Indata!$A:$A,Indata!B:B)&lt;&gt;0,(_xlfn.XLOOKUP($A181,Indata!$A:$A,Indata!B:B)*Modellvärden!B$7)+Modellvärden!B$6,"")</f>
        <v>35.767187107000005</v>
      </c>
      <c r="C181" s="56">
        <f>IF(_xlfn.XLOOKUP($A181,Indata!$A:$A,Indata!C:C)&lt;&gt;0,(_xlfn.XLOOKUP($A181,Indata!$A:$A,Indata!C:C)*Modellvärden!C$7)+Modellvärden!C$6,"")</f>
        <v>33.701916699999998</v>
      </c>
      <c r="D181" s="56">
        <f>IF(_xlfn.XLOOKUP($A181,Indata!$A:$A,Indata!D:D)&lt;&gt;0,(_xlfn.XLOOKUP($A181,Indata!$A:$A,Indata!D:D)*Modellvärden!D$7)+Modellvärden!D$6,"")</f>
        <v>33.923060880000001</v>
      </c>
      <c r="E181" s="56">
        <f>IF(_xlfn.XLOOKUP($A181,Indata!$A:$A,Indata!E:E)&lt;&gt;0,(_xlfn.XLOOKUP($A181,Indata!$A:$A,Indata!E:E)*Modellvärden!E$7)+Modellvärden!E$6,"")</f>
        <v>34.150930700000004</v>
      </c>
      <c r="F181" s="56">
        <f>IF(_xlfn.XLOOKUP($A181,Indata!$A:$A,Indata!F:F)&lt;&gt;0,(_xlfn.XLOOKUP($A181,Indata!$A:$A,Indata!F:F)*Modellvärden!F$7)+Modellvärden!F$6,"")</f>
        <v>34.783432905878769</v>
      </c>
      <c r="G181" s="56">
        <f>IF(_xlfn.XLOOKUP($A181,Indata!$A:$A,Indata!G:G)&lt;&gt;0,(_xlfn.XLOOKUP($A181,Indata!$A:$A,Indata!G:G)*Modellvärden!G$7)+Modellvärden!G$6,"")</f>
        <v>39.184822799999999</v>
      </c>
      <c r="H181" s="56">
        <f>IF(_xlfn.XLOOKUP($A181,Indata!$A:$A,Indata!H:H)&lt;&gt;0,(_xlfn.XLOOKUP($A181,Indata!$A:$A,Indata!H:H)*Modellvärden!H$7)+Modellvärden!H$6,"")</f>
        <v>34.780307139999998</v>
      </c>
      <c r="I181" s="56">
        <f>IF(_xlfn.XLOOKUP($A181,Indata!$A:$A,Indata!I:I)&lt;&gt;0,(_xlfn.XLOOKUP($A181,Indata!$A:$A,Indata!I:I)*Modellvärden!I$7)+Modellvärden!I$6,"")</f>
        <v>40.397238359999996</v>
      </c>
      <c r="J181" s="56">
        <f>IF(_xlfn.XLOOKUP($A181,Indata!$A:$A,Indata!J:J)&lt;&gt;0,(_xlfn.XLOOKUP($A181,Indata!$A:$A,Indata!J:J)*Modellvärden!J$7)+Modellvärden!J$6,"")</f>
        <v>34.346897040000002</v>
      </c>
      <c r="K181" s="56">
        <f>IF(_xlfn.XLOOKUP($A181,Indata!$A:$A,Indata!K:K)&lt;&gt;0,(_xlfn.XLOOKUP($A181,Indata!$A:$A,Indata!K:K)*Modellvärden!K$7)+Modellvärden!K$6,"")</f>
        <v>36.150408860000006</v>
      </c>
      <c r="L181" s="56">
        <f>IF(_xlfn.XLOOKUP($A181,Indata!$A:$A,Indata!L:L)&lt;&gt;0,(_xlfn.XLOOKUP($A181,Indata!$A:$A,Indata!L:L)*Modellvärden!L$7)+Modellvärden!L$6,"")</f>
        <v>35.553777200000013</v>
      </c>
      <c r="M181" t="str">
        <f>_xlfn.XLOOKUP(A181,Indata!A:A,Indata!M:M)</f>
        <v>Pendlingskommun nära större stad</v>
      </c>
      <c r="N181" s="57">
        <f>IF(K181="",(B181*Modellvärden!B$11)+(C181*Modellvärden!C$11)+(D181*Modellvärden!D$11)+(E181*Modellvärden!E$11)+(F181*Modellvärden!F$11)+(G181*Modellvärden!G$11), (B181*Modellvärden!B$4)+(C181*Modellvärden!C$4)+(D181*Modellvärden!D$4)+(E181*Modellvärden!E$4)+(F181*Modellvärden!F$4)+(G181*Modellvärden!G$4)+(H181*Modellvärden!H$4)+(I181*Modellvärden!I$4)+(J181*Modellvärden!J$4)+(K181*Modellvärden!K$4)+(L181*Modellvärden!L$4))</f>
        <v>35.851194389981742</v>
      </c>
      <c r="O181" s="57">
        <f>IF(K181="",(B181*Modellvärden!B$12)+(C181*Modellvärden!C$12)+(D181*Modellvärden!D$12)+(E181*Modellvärden!E$12)+(F181*Modellvärden!F$12)+(G181*Modellvärden!G$12),(B181*Modellvärden!B$5)+(C181*Modellvärden!C$5)+(D181*Modellvärden!D$5)+(E181*Modellvärden!E$5)+(F181*Modellvärden!F$5)+(G181*Modellvärden!G$5)+(H181*Modellvärden!H$5)+(I181*Modellvärden!I$5)+(J181*Modellvärden!J$5)
+(K181*Modellvärden!K$5)+(L181*Modellvärden!L$5))</f>
        <v>35.799278454852505</v>
      </c>
      <c r="P181" s="57">
        <f>(_xlfn.XLOOKUP(M181,Regressionsresultat!$B$53:$B$61,Modellvärden!$B$21:$B$29)*Modellvärden!$B$18)</f>
        <v>32.423676999999998</v>
      </c>
      <c r="Q181" s="57">
        <f t="shared" si="2"/>
        <v>34.691383281611415</v>
      </c>
      <c r="R181" s="57"/>
    </row>
    <row r="182" spans="1:18" ht="16" x14ac:dyDescent="0.35">
      <c r="A182" s="55" t="s">
        <v>22</v>
      </c>
      <c r="B182" s="56">
        <f>IF(_xlfn.XLOOKUP($A182,Indata!$A:$A,Indata!B:B)&lt;&gt;0,(_xlfn.XLOOKUP($A182,Indata!$A:$A,Indata!B:B)*Modellvärden!B$7)+Modellvärden!B$6,"")</f>
        <v>37.80789601</v>
      </c>
      <c r="C182" s="56">
        <f>IF(_xlfn.XLOOKUP($A182,Indata!$A:$A,Indata!C:C)&lt;&gt;0,(_xlfn.XLOOKUP($A182,Indata!$A:$A,Indata!C:C)*Modellvärden!C$7)+Modellvärden!C$6,"")</f>
        <v>33.194668900000003</v>
      </c>
      <c r="D182" s="56">
        <f>IF(_xlfn.XLOOKUP($A182,Indata!$A:$A,Indata!D:D)&lt;&gt;0,(_xlfn.XLOOKUP($A182,Indata!$A:$A,Indata!D:D)*Modellvärden!D$7)+Modellvärden!D$6,"")</f>
        <v>36.638789280000005</v>
      </c>
      <c r="E182" s="56">
        <f>IF(_xlfn.XLOOKUP($A182,Indata!$A:$A,Indata!E:E)&lt;&gt;0,(_xlfn.XLOOKUP($A182,Indata!$A:$A,Indata!E:E)*Modellvärden!E$7)+Modellvärden!E$6,"")</f>
        <v>34.022368499999999</v>
      </c>
      <c r="F182" s="56">
        <f>IF(_xlfn.XLOOKUP($A182,Indata!$A:$A,Indata!F:F)&lt;&gt;0,(_xlfn.XLOOKUP($A182,Indata!$A:$A,Indata!F:F)*Modellvärden!F$7)+Modellvärden!F$6,"")</f>
        <v>31.759833044029506</v>
      </c>
      <c r="G182" s="56">
        <f>IF(_xlfn.XLOOKUP($A182,Indata!$A:$A,Indata!G:G)&lt;&gt;0,(_xlfn.XLOOKUP($A182,Indata!$A:$A,Indata!G:G)*Modellvärden!G$7)+Modellvärden!G$6,"")</f>
        <v>39.997275599999995</v>
      </c>
      <c r="H182" s="56">
        <f>IF(_xlfn.XLOOKUP($A182,Indata!$A:$A,Indata!H:H)&lt;&gt;0,(_xlfn.XLOOKUP($A182,Indata!$A:$A,Indata!H:H)*Modellvärden!H$7)+Modellvärden!H$6,"")</f>
        <v>34.87301678</v>
      </c>
      <c r="I182" s="56">
        <f>IF(_xlfn.XLOOKUP($A182,Indata!$A:$A,Indata!I:I)&lt;&gt;0,(_xlfn.XLOOKUP($A182,Indata!$A:$A,Indata!I:I)*Modellvärden!I$7)+Modellvärden!I$6,"")</f>
        <v>43.688027940000005</v>
      </c>
      <c r="J182" s="56">
        <f>IF(_xlfn.XLOOKUP($A182,Indata!$A:$A,Indata!J:J)&lt;&gt;0,(_xlfn.XLOOKUP($A182,Indata!$A:$A,Indata!J:J)*Modellvärden!J$7)+Modellvärden!J$6,"")</f>
        <v>33.606670000000001</v>
      </c>
      <c r="K182" s="56">
        <f>IF(_xlfn.XLOOKUP($A182,Indata!$A:$A,Indata!K:K)&lt;&gt;0,(_xlfn.XLOOKUP($A182,Indata!$A:$A,Indata!K:K)*Modellvärden!K$7)+Modellvärden!K$6,"")</f>
        <v>34.345174360000001</v>
      </c>
      <c r="L182" s="56">
        <f>IF(_xlfn.XLOOKUP($A182,Indata!$A:$A,Indata!L:L)&lt;&gt;0,(_xlfn.XLOOKUP($A182,Indata!$A:$A,Indata!L:L)*Modellvärden!L$7)+Modellvärden!L$6,"")</f>
        <v>30.940645200000006</v>
      </c>
      <c r="M182" t="str">
        <f>_xlfn.XLOOKUP(A182,Indata!A:A,Indata!M:M)</f>
        <v>Pendlingskommun nära storstad</v>
      </c>
      <c r="N182" s="57">
        <f>IF(K182="",(B182*Modellvärden!B$11)+(C182*Modellvärden!C$11)+(D182*Modellvärden!D$11)+(E182*Modellvärden!E$11)+(F182*Modellvärden!F$11)+(G182*Modellvärden!G$11), (B182*Modellvärden!B$4)+(C182*Modellvärden!C$4)+(D182*Modellvärden!D$4)+(E182*Modellvärden!E$4)+(F182*Modellvärden!F$4)+(G182*Modellvärden!G$4)+(H182*Modellvärden!H$4)+(I182*Modellvärden!I$4)+(J182*Modellvärden!J$4)+(K182*Modellvärden!K$4)+(L182*Modellvärden!L$4))</f>
        <v>35.865391204633049</v>
      </c>
      <c r="O182" s="57">
        <f>IF(K182="",(B182*Modellvärden!B$12)+(C182*Modellvärden!C$12)+(D182*Modellvärden!D$12)+(E182*Modellvärden!E$12)+(F182*Modellvärden!F$12)+(G182*Modellvärden!G$12),(B182*Modellvärden!B$5)+(C182*Modellvärden!C$5)+(D182*Modellvärden!D$5)+(E182*Modellvärden!E$5)+(F182*Modellvärden!F$5)+(G182*Modellvärden!G$5)+(H182*Modellvärden!H$5)+(I182*Modellvärden!I$5)+(J182*Modellvärden!J$5)
+(K182*Modellvärden!K$5)+(L182*Modellvärden!L$5))</f>
        <v>35.835859019933729</v>
      </c>
      <c r="P182" s="57">
        <f>(_xlfn.XLOOKUP(M182,Regressionsresultat!$B$53:$B$61,Modellvärden!$B$21:$B$29)*Modellvärden!$B$18)</f>
        <v>36.636769999999999</v>
      </c>
      <c r="Q182" s="57">
        <f t="shared" si="2"/>
        <v>36.112673408188925</v>
      </c>
      <c r="R182" s="57"/>
    </row>
    <row r="183" spans="1:18" ht="16" x14ac:dyDescent="0.35">
      <c r="A183" s="55" t="s">
        <v>280</v>
      </c>
      <c r="B183" s="56">
        <f>IF(_xlfn.XLOOKUP($A183,Indata!$A:$A,Indata!B:B)&lt;&gt;0,(_xlfn.XLOOKUP($A183,Indata!$A:$A,Indata!B:B)*Modellvärden!B$7)+Modellvärden!B$6,"")</f>
        <v>35.769772906</v>
      </c>
      <c r="C183" s="56">
        <f>IF(_xlfn.XLOOKUP($A183,Indata!$A:$A,Indata!C:C)&lt;&gt;0,(_xlfn.XLOOKUP($A183,Indata!$A:$A,Indata!C:C)*Modellvärden!C$7)+Modellvärden!C$6,"")</f>
        <v>35.183189200000001</v>
      </c>
      <c r="D183" s="56">
        <f>IF(_xlfn.XLOOKUP($A183,Indata!$A:$A,Indata!D:D)&lt;&gt;0,(_xlfn.XLOOKUP($A183,Indata!$A:$A,Indata!D:D)*Modellvärden!D$7)+Modellvärden!D$6,"")</f>
        <v>34.044058680000006</v>
      </c>
      <c r="E183" s="56">
        <f>IF(_xlfn.XLOOKUP($A183,Indata!$A:$A,Indata!E:E)&lt;&gt;0,(_xlfn.XLOOKUP($A183,Indata!$A:$A,Indata!E:E)*Modellvärden!E$7)+Modellvärden!E$6,"")</f>
        <v>34.817302900000001</v>
      </c>
      <c r="F183" s="56">
        <f>IF(_xlfn.XLOOKUP($A183,Indata!$A:$A,Indata!F:F)&lt;&gt;0,(_xlfn.XLOOKUP($A183,Indata!$A:$A,Indata!F:F)*Modellvärden!F$7)+Modellvärden!F$6,"")</f>
        <v>35.971724701007723</v>
      </c>
      <c r="G183" s="56">
        <f>IF(_xlfn.XLOOKUP($A183,Indata!$A:$A,Indata!G:G)&lt;&gt;0,(_xlfn.XLOOKUP($A183,Indata!$A:$A,Indata!G:G)*Modellvärden!G$7)+Modellvärden!G$6,"")</f>
        <v>31.263407999999998</v>
      </c>
      <c r="H183" s="56">
        <f>IF(_xlfn.XLOOKUP($A183,Indata!$A:$A,Indata!H:H)&lt;&gt;0,(_xlfn.XLOOKUP($A183,Indata!$A:$A,Indata!H:H)*Modellvärden!H$7)+Modellvärden!H$6,"")</f>
        <v>39.925692159999997</v>
      </c>
      <c r="I183" s="56">
        <f>IF(_xlfn.XLOOKUP($A183,Indata!$A:$A,Indata!I:I)&lt;&gt;0,(_xlfn.XLOOKUP($A183,Indata!$A:$A,Indata!I:I)*Modellvärden!I$7)+Modellvärden!I$6,"")</f>
        <v>38.79403318</v>
      </c>
      <c r="J183" s="56">
        <f>IF(_xlfn.XLOOKUP($A183,Indata!$A:$A,Indata!J:J)&lt;&gt;0,(_xlfn.XLOOKUP($A183,Indata!$A:$A,Indata!J:J)*Modellvärden!J$7)+Modellvärden!J$6,"")</f>
        <v>36.567578160000004</v>
      </c>
      <c r="K183" s="56">
        <f>IF(_xlfn.XLOOKUP($A183,Indata!$A:$A,Indata!K:K)&lt;&gt;0,(_xlfn.XLOOKUP($A183,Indata!$A:$A,Indata!K:K)*Modellvärden!K$7)+Modellvärden!K$6,"")</f>
        <v>41.421693599999998</v>
      </c>
      <c r="L183" s="56">
        <f>IF(_xlfn.XLOOKUP($A183,Indata!$A:$A,Indata!L:L)&lt;&gt;0,(_xlfn.XLOOKUP($A183,Indata!$A:$A,Indata!L:L)*Modellvärden!L$7)+Modellvärden!L$6,"")</f>
        <v>41.550848800000011</v>
      </c>
      <c r="M183" t="str">
        <f>_xlfn.XLOOKUP(A183,Indata!A:A,Indata!M:M)</f>
        <v>Lågpendlingskommun nära större stad</v>
      </c>
      <c r="N183" s="57">
        <f>IF(K183="",(B183*Modellvärden!B$11)+(C183*Modellvärden!C$11)+(D183*Modellvärden!D$11)+(E183*Modellvärden!E$11)+(F183*Modellvärden!F$11)+(G183*Modellvärden!G$11), (B183*Modellvärden!B$4)+(C183*Modellvärden!C$4)+(D183*Modellvärden!D$4)+(E183*Modellvärden!E$4)+(F183*Modellvärden!F$4)+(G183*Modellvärden!G$4)+(H183*Modellvärden!H$4)+(I183*Modellvärden!I$4)+(J183*Modellvärden!J$4)+(K183*Modellvärden!K$4)+(L183*Modellvärden!L$4))</f>
        <v>36.821230823527188</v>
      </c>
      <c r="O183" s="57">
        <f>IF(K183="",(B183*Modellvärden!B$12)+(C183*Modellvärden!C$12)+(D183*Modellvärden!D$12)+(E183*Modellvärden!E$12)+(F183*Modellvärden!F$12)+(G183*Modellvärden!G$12),(B183*Modellvärden!B$5)+(C183*Modellvärden!C$5)+(D183*Modellvärden!D$5)+(E183*Modellvärden!E$5)+(F183*Modellvärden!F$5)+(G183*Modellvärden!G$5)+(H183*Modellvärden!H$5)+(I183*Modellvärden!I$5)+(J183*Modellvärden!J$5)
+(K183*Modellvärden!K$5)+(L183*Modellvärden!L$5))</f>
        <v>36.692151931058163</v>
      </c>
      <c r="P183" s="57">
        <f>(_xlfn.XLOOKUP(M183,Regressionsresultat!$B$53:$B$61,Modellvärden!$B$21:$B$29)*Modellvärden!$B$18)</f>
        <v>45.926090000000002</v>
      </c>
      <c r="Q183" s="57">
        <f t="shared" si="2"/>
        <v>39.813157584861784</v>
      </c>
      <c r="R183" s="57"/>
    </row>
    <row r="184" spans="1:18" ht="16" x14ac:dyDescent="0.35">
      <c r="A184" s="55" t="s">
        <v>42</v>
      </c>
      <c r="B184" s="56">
        <f>IF(_xlfn.XLOOKUP($A184,Indata!$A:$A,Indata!B:B)&lt;&gt;0,(_xlfn.XLOOKUP($A184,Indata!$A:$A,Indata!B:B)*Modellvärden!B$7)+Modellvärden!B$6,"")</f>
        <v>37.306397716000006</v>
      </c>
      <c r="C184" s="56">
        <f>IF(_xlfn.XLOOKUP($A184,Indata!$A:$A,Indata!C:C)&lt;&gt;0,(_xlfn.XLOOKUP($A184,Indata!$A:$A,Indata!C:C)*Modellvärden!C$7)+Modellvärden!C$6,"")</f>
        <v>36.488493099999999</v>
      </c>
      <c r="D184" s="56">
        <f>IF(_xlfn.XLOOKUP($A184,Indata!$A:$A,Indata!D:D)&lt;&gt;0,(_xlfn.XLOOKUP($A184,Indata!$A:$A,Indata!D:D)*Modellvärden!D$7)+Modellvärden!D$6,"")</f>
        <v>35.185023120000004</v>
      </c>
      <c r="E184" s="56">
        <f>IF(_xlfn.XLOOKUP($A184,Indata!$A:$A,Indata!E:E)&lt;&gt;0,(_xlfn.XLOOKUP($A184,Indata!$A:$A,Indata!E:E)*Modellvärden!E$7)+Modellvärden!E$6,"")</f>
        <v>37.553987499999998</v>
      </c>
      <c r="F184" s="56">
        <f>IF(_xlfn.XLOOKUP($A184,Indata!$A:$A,Indata!F:F)&lt;&gt;0,(_xlfn.XLOOKUP($A184,Indata!$A:$A,Indata!F:F)*Modellvärden!F$7)+Modellvärden!F$6,"")</f>
        <v>37.863279338422387</v>
      </c>
      <c r="G184" s="56">
        <f>IF(_xlfn.XLOOKUP($A184,Indata!$A:$A,Indata!G:G)&lt;&gt;0,(_xlfn.XLOOKUP($A184,Indata!$A:$A,Indata!G:G)*Modellvärden!G$7)+Modellvärden!G$6,"")</f>
        <v>35.190263199999997</v>
      </c>
      <c r="H184" s="56">
        <f>IF(_xlfn.XLOOKUP($A184,Indata!$A:$A,Indata!H:H)&lt;&gt;0,(_xlfn.XLOOKUP($A184,Indata!$A:$A,Indata!H:H)*Modellvärden!H$7)+Modellvärden!H$6,"")</f>
        <v>42.799690999999996</v>
      </c>
      <c r="I184" s="56">
        <f>IF(_xlfn.XLOOKUP($A184,Indata!$A:$A,Indata!I:I)&lt;&gt;0,(_xlfn.XLOOKUP($A184,Indata!$A:$A,Indata!I:I)*Modellvärden!I$7)+Modellvärden!I$6,"")</f>
        <v>38.962791620000004</v>
      </c>
      <c r="J184" s="56">
        <f>IF(_xlfn.XLOOKUP($A184,Indata!$A:$A,Indata!J:J)&lt;&gt;0,(_xlfn.XLOOKUP($A184,Indata!$A:$A,Indata!J:J)*Modellvärden!J$7)+Modellvärden!J$6,"")</f>
        <v>37.995158880000005</v>
      </c>
      <c r="K184" s="56">
        <f>IF(_xlfn.XLOOKUP($A184,Indata!$A:$A,Indata!K:K)&lt;&gt;0,(_xlfn.XLOOKUP($A184,Indata!$A:$A,Indata!K:K)*Modellvärden!K$7)+Modellvärden!K$6,"")</f>
        <v>41.385588910000003</v>
      </c>
      <c r="L184" s="56">
        <f>IF(_xlfn.XLOOKUP($A184,Indata!$A:$A,Indata!L:L)&lt;&gt;0,(_xlfn.XLOOKUP($A184,Indata!$A:$A,Indata!L:L)*Modellvärden!L$7)+Modellvärden!L$6,"")</f>
        <v>65.308478600000001</v>
      </c>
      <c r="M184" t="str">
        <f>_xlfn.XLOOKUP(A184,Indata!A:A,Indata!M:M)</f>
        <v>Pendlingskommun nära storstad</v>
      </c>
      <c r="N184" s="57">
        <f>IF(K184="",(B184*Modellvärden!B$11)+(C184*Modellvärden!C$11)+(D184*Modellvärden!D$11)+(E184*Modellvärden!E$11)+(F184*Modellvärden!F$11)+(G184*Modellvärden!G$11), (B184*Modellvärden!B$4)+(C184*Modellvärden!C$4)+(D184*Modellvärden!D$4)+(E184*Modellvärden!E$4)+(F184*Modellvärden!F$4)+(G184*Modellvärden!G$4)+(H184*Modellvärden!H$4)+(I184*Modellvärden!I$4)+(J184*Modellvärden!J$4)+(K184*Modellvärden!K$4)+(L184*Modellvärden!L$4))</f>
        <v>41.153725983917354</v>
      </c>
      <c r="O184" s="57">
        <f>IF(K184="",(B184*Modellvärden!B$12)+(C184*Modellvärden!C$12)+(D184*Modellvärden!D$12)+(E184*Modellvärden!E$12)+(F184*Modellvärden!F$12)+(G184*Modellvärden!G$12),(B184*Modellvärden!B$5)+(C184*Modellvärden!C$5)+(D184*Modellvärden!D$5)+(E184*Modellvärden!E$5)+(F184*Modellvärden!F$5)+(G184*Modellvärden!G$5)+(H184*Modellvärden!H$5)+(I184*Modellvärden!I$5)+(J184*Modellvärden!J$5)
+(K184*Modellvärden!K$5)+(L184*Modellvärden!L$5))</f>
        <v>41.481655332193938</v>
      </c>
      <c r="P184" s="57">
        <f>(_xlfn.XLOOKUP(M184,Regressionsresultat!$B$53:$B$61,Modellvärden!$B$21:$B$29)*Modellvärden!$B$18)</f>
        <v>36.636769999999999</v>
      </c>
      <c r="Q184" s="57">
        <f t="shared" si="2"/>
        <v>39.757383772037095</v>
      </c>
      <c r="R184" s="57"/>
    </row>
    <row r="185" spans="1:18" ht="16" x14ac:dyDescent="0.35">
      <c r="A185" s="55" t="s">
        <v>156</v>
      </c>
      <c r="B185" s="56">
        <f>IF(_xlfn.XLOOKUP($A185,Indata!$A:$A,Indata!B:B)&lt;&gt;0,(_xlfn.XLOOKUP($A185,Indata!$A:$A,Indata!B:B)*Modellvärden!B$7)+Modellvärden!B$6,"")</f>
        <v>37.187726047000005</v>
      </c>
      <c r="C185" s="56">
        <f>IF(_xlfn.XLOOKUP($A185,Indata!$A:$A,Indata!C:C)&lt;&gt;0,(_xlfn.XLOOKUP($A185,Indata!$A:$A,Indata!C:C)*Modellvärden!C$7)+Modellvärden!C$6,"")</f>
        <v>33.336551800000002</v>
      </c>
      <c r="D185" s="56">
        <f>IF(_xlfn.XLOOKUP($A185,Indata!$A:$A,Indata!D:D)&lt;&gt;0,(_xlfn.XLOOKUP($A185,Indata!$A:$A,Indata!D:D)*Modellvärden!D$7)+Modellvärden!D$6,"")</f>
        <v>34.180293240000005</v>
      </c>
      <c r="E185" s="56">
        <f>IF(_xlfn.XLOOKUP($A185,Indata!$A:$A,Indata!E:E)&lt;&gt;0,(_xlfn.XLOOKUP($A185,Indata!$A:$A,Indata!E:E)*Modellvärden!E$7)+Modellvärden!E$6,"")</f>
        <v>34.091771600000001</v>
      </c>
      <c r="F185" s="56">
        <f>IF(_xlfn.XLOOKUP($A185,Indata!$A:$A,Indata!F:F)&lt;&gt;0,(_xlfn.XLOOKUP($A185,Indata!$A:$A,Indata!F:F)*Modellvärden!F$7)+Modellvärden!F$6,"")</f>
        <v>34.446257538009853</v>
      </c>
      <c r="G185" s="56">
        <f>IF(_xlfn.XLOOKUP($A185,Indata!$A:$A,Indata!G:G)&lt;&gt;0,(_xlfn.XLOOKUP($A185,Indata!$A:$A,Indata!G:G)*Modellvärden!G$7)+Modellvärden!G$6,"")</f>
        <v>35.528785200000002</v>
      </c>
      <c r="H185" s="56">
        <f>IF(_xlfn.XLOOKUP($A185,Indata!$A:$A,Indata!H:H)&lt;&gt;0,(_xlfn.XLOOKUP($A185,Indata!$A:$A,Indata!H:H)*Modellvärden!H$7)+Modellvärden!H$6,"")</f>
        <v>33.111533619999996</v>
      </c>
      <c r="I185" s="56">
        <f>IF(_xlfn.XLOOKUP($A185,Indata!$A:$A,Indata!I:I)&lt;&gt;0,(_xlfn.XLOOKUP($A185,Indata!$A:$A,Indata!I:I)*Modellvärden!I$7)+Modellvärden!I$6,"")</f>
        <v>34.743830620000004</v>
      </c>
      <c r="J185" s="56">
        <f>IF(_xlfn.XLOOKUP($A185,Indata!$A:$A,Indata!J:J)&lt;&gt;0,(_xlfn.XLOOKUP($A185,Indata!$A:$A,Indata!J:J)*Modellvärden!J$7)+Modellvärden!J$6,"")</f>
        <v>33.025063039999999</v>
      </c>
      <c r="K185" s="56">
        <f>IF(_xlfn.XLOOKUP($A185,Indata!$A:$A,Indata!K:K)&lt;&gt;0,(_xlfn.XLOOKUP($A185,Indata!$A:$A,Indata!K:K)*Modellvärden!K$7)+Modellvärden!K$6,"")</f>
        <v>32.034474200000005</v>
      </c>
      <c r="L185" s="56">
        <f>IF(_xlfn.XLOOKUP($A185,Indata!$A:$A,Indata!L:L)&lt;&gt;0,(_xlfn.XLOOKUP($A185,Indata!$A:$A,Indata!L:L)*Modellvärden!L$7)+Modellvärden!L$6,"")</f>
        <v>30.940645200000006</v>
      </c>
      <c r="M185" t="str">
        <f>_xlfn.XLOOKUP(A185,Indata!A:A,Indata!M:M)</f>
        <v>Landsbygdskommun med besöksnäring</v>
      </c>
      <c r="N185" s="57">
        <f>IF(K185="",(B185*Modellvärden!B$11)+(C185*Modellvärden!C$11)+(D185*Modellvärden!D$11)+(E185*Modellvärden!E$11)+(F185*Modellvärden!F$11)+(G185*Modellvärden!G$11), (B185*Modellvärden!B$4)+(C185*Modellvärden!C$4)+(D185*Modellvärden!D$4)+(E185*Modellvärden!E$4)+(F185*Modellvärden!F$4)+(G185*Modellvärden!G$4)+(H185*Modellvärden!H$4)+(I185*Modellvärden!I$4)+(J185*Modellvärden!J$4)+(K185*Modellvärden!K$4)+(L185*Modellvärden!L$4))</f>
        <v>33.806688919978377</v>
      </c>
      <c r="O185" s="57">
        <f>IF(K185="",(B185*Modellvärden!B$12)+(C185*Modellvärden!C$12)+(D185*Modellvärden!D$12)+(E185*Modellvärden!E$12)+(F185*Modellvärden!F$12)+(G185*Modellvärden!G$12),(B185*Modellvärden!B$5)+(C185*Modellvärden!C$5)+(D185*Modellvärden!D$5)+(E185*Modellvärden!E$5)+(F185*Modellvärden!F$5)+(G185*Modellvärden!G$5)+(H185*Modellvärden!H$5)+(I185*Modellvärden!I$5)+(J185*Modellvärden!J$5)
+(K185*Modellvärden!K$5)+(L185*Modellvärden!L$5))</f>
        <v>33.728798706925708</v>
      </c>
      <c r="P185" s="57">
        <f>(_xlfn.XLOOKUP(M185,Regressionsresultat!$B$53:$B$61,Modellvärden!$B$21:$B$29)*Modellvärden!$B$18)</f>
        <v>33.92051</v>
      </c>
      <c r="Q185" s="57">
        <f t="shared" si="2"/>
        <v>33.8186658756347</v>
      </c>
      <c r="R185" s="57"/>
    </row>
    <row r="186" spans="1:18" ht="16" x14ac:dyDescent="0.35">
      <c r="A186" s="55" t="s">
        <v>137</v>
      </c>
      <c r="B186" s="56">
        <f>IF(_xlfn.XLOOKUP($A186,Indata!$A:$A,Indata!B:B)&lt;&gt;0,(_xlfn.XLOOKUP($A186,Indata!$A:$A,Indata!B:B)*Modellvärden!B$7)+Modellvärden!B$6,"")</f>
        <v>37.005289675</v>
      </c>
      <c r="C186" s="56">
        <f>IF(_xlfn.XLOOKUP($A186,Indata!$A:$A,Indata!C:C)&lt;&gt;0,(_xlfn.XLOOKUP($A186,Indata!$A:$A,Indata!C:C)*Modellvärden!C$7)+Modellvärden!C$6,"")</f>
        <v>33.381154299999999</v>
      </c>
      <c r="D186" s="56">
        <f>IF(_xlfn.XLOOKUP($A186,Indata!$A:$A,Indata!D:D)&lt;&gt;0,(_xlfn.XLOOKUP($A186,Indata!$A:$A,Indata!D:D)*Modellvärden!D$7)+Modellvärden!D$6,"")</f>
        <v>34.101420600000004</v>
      </c>
      <c r="E186" s="56">
        <f>IF(_xlfn.XLOOKUP($A186,Indata!$A:$A,Indata!E:E)&lt;&gt;0,(_xlfn.XLOOKUP($A186,Indata!$A:$A,Indata!E:E)*Modellvärden!E$7)+Modellvärden!E$6,"")</f>
        <v>34.156564899999999</v>
      </c>
      <c r="F186" s="56">
        <f>IF(_xlfn.XLOOKUP($A186,Indata!$A:$A,Indata!F:F)&lt;&gt;0,(_xlfn.XLOOKUP($A186,Indata!$A:$A,Indata!F:F)*Modellvärden!F$7)+Modellvärden!F$6,"")</f>
        <v>33.628343535580903</v>
      </c>
      <c r="G186" s="56">
        <f>IF(_xlfn.XLOOKUP($A186,Indata!$A:$A,Indata!G:G)&lt;&gt;0,(_xlfn.XLOOKUP($A186,Indata!$A:$A,Indata!G:G)*Modellvärden!G$7)+Modellvärden!G$6,"")</f>
        <v>37.221395199999996</v>
      </c>
      <c r="H186" s="56">
        <f>IF(_xlfn.XLOOKUP($A186,Indata!$A:$A,Indata!H:H)&lt;&gt;0,(_xlfn.XLOOKUP($A186,Indata!$A:$A,Indata!H:H)*Modellvärden!H$7)+Modellvärden!H$6,"")</f>
        <v>38.72046684</v>
      </c>
      <c r="I186" s="56">
        <f>IF(_xlfn.XLOOKUP($A186,Indata!$A:$A,Indata!I:I)&lt;&gt;0,(_xlfn.XLOOKUP($A186,Indata!$A:$A,Indata!I:I)*Modellvärden!I$7)+Modellvärden!I$6,"")</f>
        <v>37.612724100000001</v>
      </c>
      <c r="J186" s="56">
        <f>IF(_xlfn.XLOOKUP($A186,Indata!$A:$A,Indata!J:J)&lt;&gt;0,(_xlfn.XLOOKUP($A186,Indata!$A:$A,Indata!J:J)*Modellvärden!J$7)+Modellvärden!J$6,"")</f>
        <v>29.006687679999999</v>
      </c>
      <c r="K186" s="56">
        <f>IF(_xlfn.XLOOKUP($A186,Indata!$A:$A,Indata!K:K)&lt;&gt;0,(_xlfn.XLOOKUP($A186,Indata!$A:$A,Indata!K:K)*Modellvärden!K$7)+Modellvärden!K$6,"")</f>
        <v>37.125235490000001</v>
      </c>
      <c r="L186" s="56">
        <f>IF(_xlfn.XLOOKUP($A186,Indata!$A:$A,Indata!L:L)&lt;&gt;0,(_xlfn.XLOOKUP($A186,Indata!$A:$A,Indata!L:L)*Modellvärden!L$7)+Modellvärden!L$6,"")</f>
        <v>31.401958400000012</v>
      </c>
      <c r="M186" t="str">
        <f>_xlfn.XLOOKUP(A186,Indata!A:A,Indata!M:M)</f>
        <v>Pendlingskommun nära större stad</v>
      </c>
      <c r="N186" s="57">
        <f>IF(K186="",(B186*Modellvärden!B$11)+(C186*Modellvärden!C$11)+(D186*Modellvärden!D$11)+(E186*Modellvärden!E$11)+(F186*Modellvärden!F$11)+(G186*Modellvärden!G$11), (B186*Modellvärden!B$4)+(C186*Modellvärden!C$4)+(D186*Modellvärden!D$4)+(E186*Modellvärden!E$4)+(F186*Modellvärden!F$4)+(G186*Modellvärden!G$4)+(H186*Modellvärden!H$4)+(I186*Modellvärden!I$4)+(J186*Modellvärden!J$4)+(K186*Modellvärden!K$4)+(L186*Modellvärden!L$4))</f>
        <v>34.789552527907652</v>
      </c>
      <c r="O186" s="57">
        <f>IF(K186="",(B186*Modellvärden!B$12)+(C186*Modellvärden!C$12)+(D186*Modellvärden!D$12)+(E186*Modellvärden!E$12)+(F186*Modellvärden!F$12)+(G186*Modellvärden!G$12),(B186*Modellvärden!B$5)+(C186*Modellvärden!C$5)+(D186*Modellvärden!D$5)+(E186*Modellvärden!E$5)+(F186*Modellvärden!F$5)+(G186*Modellvärden!G$5)+(H186*Modellvärden!H$5)+(I186*Modellvärden!I$5)+(J186*Modellvärden!J$5)
+(K186*Modellvärden!K$5)+(L186*Modellvärden!L$5))</f>
        <v>34.596830743044578</v>
      </c>
      <c r="P186" s="57">
        <f>(_xlfn.XLOOKUP(M186,Regressionsresultat!$B$53:$B$61,Modellvärden!$B$21:$B$29)*Modellvärden!$B$18)</f>
        <v>32.423676999999998</v>
      </c>
      <c r="Q186" s="57">
        <f t="shared" si="2"/>
        <v>33.936686756984074</v>
      </c>
      <c r="R186" s="57"/>
    </row>
    <row r="187" spans="1:18" ht="16" x14ac:dyDescent="0.35">
      <c r="A187" s="55" t="s">
        <v>211</v>
      </c>
      <c r="B187" s="56">
        <f>IF(_xlfn.XLOOKUP($A187,Indata!$A:$A,Indata!B:B)&lt;&gt;0,(_xlfn.XLOOKUP($A187,Indata!$A:$A,Indata!B:B)*Modellvärden!B$7)+Modellvärden!B$6,"")</f>
        <v>37.121467240000001</v>
      </c>
      <c r="C187" s="56">
        <f>IF(_xlfn.XLOOKUP($A187,Indata!$A:$A,Indata!C:C)&lt;&gt;0,(_xlfn.XLOOKUP($A187,Indata!$A:$A,Indata!C:C)*Modellvärden!C$7)+Modellvärden!C$6,"")</f>
        <v>33.307630600000003</v>
      </c>
      <c r="D187" s="56">
        <f>IF(_xlfn.XLOOKUP($A187,Indata!$A:$A,Indata!D:D)&lt;&gt;0,(_xlfn.XLOOKUP($A187,Indata!$A:$A,Indata!D:D)*Modellvärden!D$7)+Modellvärden!D$6,"")</f>
        <v>34.137271800000001</v>
      </c>
      <c r="E187" s="56">
        <f>IF(_xlfn.XLOOKUP($A187,Indata!$A:$A,Indata!E:E)&lt;&gt;0,(_xlfn.XLOOKUP($A187,Indata!$A:$A,Indata!E:E)*Modellvärden!E$7)+Modellvärden!E$6,"")</f>
        <v>34.581947</v>
      </c>
      <c r="F187" s="56">
        <f>IF(_xlfn.XLOOKUP($A187,Indata!$A:$A,Indata!F:F)&lt;&gt;0,(_xlfn.XLOOKUP($A187,Indata!$A:$A,Indata!F:F)*Modellvärden!F$7)+Modellvärden!F$6,"")</f>
        <v>36.623649979738737</v>
      </c>
      <c r="G187" s="56">
        <f>IF(_xlfn.XLOOKUP($A187,Indata!$A:$A,Indata!G:G)&lt;&gt;0,(_xlfn.XLOOKUP($A187,Indata!$A:$A,Indata!G:G)*Modellvärden!G$7)+Modellvärden!G$6,"")</f>
        <v>26.727213199999998</v>
      </c>
      <c r="H187" s="56">
        <f>IF(_xlfn.XLOOKUP($A187,Indata!$A:$A,Indata!H:H)&lt;&gt;0,(_xlfn.XLOOKUP($A187,Indata!$A:$A,Indata!H:H)*Modellvärden!H$7)+Modellvärden!H$6,"")</f>
        <v>35.568339080000001</v>
      </c>
      <c r="I187" s="56">
        <f>IF(_xlfn.XLOOKUP($A187,Indata!$A:$A,Indata!I:I)&lt;&gt;0,(_xlfn.XLOOKUP($A187,Indata!$A:$A,Indata!I:I)*Modellvärden!I$7)+Modellvärden!I$6,"")</f>
        <v>33.646900759999994</v>
      </c>
      <c r="J187" s="56">
        <f>IF(_xlfn.XLOOKUP($A187,Indata!$A:$A,Indata!J:J)&lt;&gt;0,(_xlfn.XLOOKUP($A187,Indata!$A:$A,Indata!J:J)*Modellvärden!J$7)+Modellvärden!J$6,"")</f>
        <v>31.333115520000003</v>
      </c>
      <c r="K187" s="56">
        <f>IF(_xlfn.XLOOKUP($A187,Indata!$A:$A,Indata!K:K)&lt;&gt;0,(_xlfn.XLOOKUP($A187,Indata!$A:$A,Indata!K:K)*Modellvärden!K$7)+Modellvärden!K$6,"")</f>
        <v>34.05633684</v>
      </c>
      <c r="L187" s="56">
        <f>IF(_xlfn.XLOOKUP($A187,Indata!$A:$A,Indata!L:L)&lt;&gt;0,(_xlfn.XLOOKUP($A187,Indata!$A:$A,Indata!L:L)*Modellvärden!L$7)+Modellvärden!L$6,"")</f>
        <v>38.782969600000001</v>
      </c>
      <c r="M187" t="str">
        <f>_xlfn.XLOOKUP(A187,Indata!A:A,Indata!M:M)</f>
        <v>Pendlingskommun nära mindre tätort</v>
      </c>
      <c r="N187" s="57">
        <f>IF(K187="",(B187*Modellvärden!B$11)+(C187*Modellvärden!C$11)+(D187*Modellvärden!D$11)+(E187*Modellvärden!E$11)+(F187*Modellvärden!F$11)+(G187*Modellvärden!G$11), (B187*Modellvärden!B$4)+(C187*Modellvärden!C$4)+(D187*Modellvärden!D$4)+(E187*Modellvärden!E$4)+(F187*Modellvärden!F$4)+(G187*Modellvärden!G$4)+(H187*Modellvärden!H$4)+(I187*Modellvärden!I$4)+(J187*Modellvärden!J$4)+(K187*Modellvärden!K$4)+(L187*Modellvärden!L$4))</f>
        <v>34.027627965658375</v>
      </c>
      <c r="O187" s="57">
        <f>IF(K187="",(B187*Modellvärden!B$12)+(C187*Modellvärden!C$12)+(D187*Modellvärden!D$12)+(E187*Modellvärden!E$12)+(F187*Modellvärden!F$12)+(G187*Modellvärden!G$12),(B187*Modellvärden!B$5)+(C187*Modellvärden!C$5)+(D187*Modellvärden!D$5)+(E187*Modellvärden!E$5)+(F187*Modellvärden!F$5)+(G187*Modellvärden!G$5)+(H187*Modellvärden!H$5)+(I187*Modellvärden!I$5)+(J187*Modellvärden!J$5)
+(K187*Modellvärden!K$5)+(L187*Modellvärden!L$5))</f>
        <v>34.034109202633431</v>
      </c>
      <c r="P187" s="57">
        <f>(_xlfn.XLOOKUP(M187,Regressionsresultat!$B$53:$B$61,Modellvärden!$B$21:$B$29)*Modellvärden!$B$18)</f>
        <v>35.411339999999996</v>
      </c>
      <c r="Q187" s="57">
        <f t="shared" si="2"/>
        <v>34.491025722763936</v>
      </c>
      <c r="R187" s="57"/>
    </row>
    <row r="188" spans="1:18" ht="16" x14ac:dyDescent="0.35">
      <c r="A188" s="55" t="s">
        <v>316</v>
      </c>
      <c r="B188" s="56">
        <f>IF(_xlfn.XLOOKUP($A188,Indata!$A:$A,Indata!B:B)&lt;&gt;0,(_xlfn.XLOOKUP($A188,Indata!$A:$A,Indata!B:B)*Modellvärden!B$7)+Modellvärden!B$6,"")</f>
        <v>25.432298674000002</v>
      </c>
      <c r="C188" s="56">
        <f>IF(_xlfn.XLOOKUP($A188,Indata!$A:$A,Indata!C:C)&lt;&gt;0,(_xlfn.XLOOKUP($A188,Indata!$A:$A,Indata!C:C)*Modellvärden!C$7)+Modellvärden!C$6,"")</f>
        <v>38.743313800000003</v>
      </c>
      <c r="D188" s="56">
        <f>IF(_xlfn.XLOOKUP($A188,Indata!$A:$A,Indata!D:D)&lt;&gt;0,(_xlfn.XLOOKUP($A188,Indata!$A:$A,Indata!D:D)*Modellvärden!D$7)+Modellvärden!D$6,"")</f>
        <v>33.848669640000004</v>
      </c>
      <c r="E188" s="56">
        <f>IF(_xlfn.XLOOKUP($A188,Indata!$A:$A,Indata!E:E)&lt;&gt;0,(_xlfn.XLOOKUP($A188,Indata!$A:$A,Indata!E:E)*Modellvärden!E$7)+Modellvärden!E$6,"")</f>
        <v>34.229809500000002</v>
      </c>
      <c r="F188" s="56">
        <f>IF(_xlfn.XLOOKUP($A188,Indata!$A:$A,Indata!F:F)&lt;&gt;0,(_xlfn.XLOOKUP($A188,Indata!$A:$A,Indata!F:F)*Modellvärden!F$7)+Modellvärden!F$6,"")</f>
        <v>37.061743837800059</v>
      </c>
      <c r="G188" s="56">
        <f>IF(_xlfn.XLOOKUP($A188,Indata!$A:$A,Indata!G:G)&lt;&gt;0,(_xlfn.XLOOKUP($A188,Indata!$A:$A,Indata!G:G)*Modellvärden!G$7)+Modellvärden!G$6,"")</f>
        <v>42.028407599999994</v>
      </c>
      <c r="H188" s="56">
        <f>IF(_xlfn.XLOOKUP($A188,Indata!$A:$A,Indata!H:H)&lt;&gt;0,(_xlfn.XLOOKUP($A188,Indata!$A:$A,Indata!H:H)*Modellvärden!H$7)+Modellvärden!H$6,"")</f>
        <v>33.157888440000001</v>
      </c>
      <c r="I188" s="56">
        <f>IF(_xlfn.XLOOKUP($A188,Indata!$A:$A,Indata!I:I)&lt;&gt;0,(_xlfn.XLOOKUP($A188,Indata!$A:$A,Indata!I:I)*Modellvärden!I$7)+Modellvärden!I$6,"")</f>
        <v>26.305908620000004</v>
      </c>
      <c r="J188" s="56">
        <f>IF(_xlfn.XLOOKUP($A188,Indata!$A:$A,Indata!J:J)&lt;&gt;0,(_xlfn.XLOOKUP($A188,Indata!$A:$A,Indata!J:J)*Modellvärden!J$7)+Modellvärden!J$6,"")</f>
        <v>36.356084720000005</v>
      </c>
      <c r="K188" s="56">
        <f>IF(_xlfn.XLOOKUP($A188,Indata!$A:$A,Indata!K:K)&lt;&gt;0,(_xlfn.XLOOKUP($A188,Indata!$A:$A,Indata!K:K)*Modellvärden!K$7)+Modellvärden!K$6,"")</f>
        <v>33.189824280000003</v>
      </c>
      <c r="L188" s="56">
        <f>IF(_xlfn.XLOOKUP($A188,Indata!$A:$A,Indata!L:L)&lt;&gt;0,(_xlfn.XLOOKUP($A188,Indata!$A:$A,Indata!L:L)*Modellvärden!L$7)+Modellvärden!L$6,"")</f>
        <v>34.6311508</v>
      </c>
      <c r="M188" t="str">
        <f>_xlfn.XLOOKUP(A188,Indata!A:A,Indata!M:M)</f>
        <v>Mindre stad/tätort</v>
      </c>
      <c r="N188" s="57">
        <f>IF(K188="",(B188*Modellvärden!B$11)+(C188*Modellvärden!C$11)+(D188*Modellvärden!D$11)+(E188*Modellvärden!E$11)+(F188*Modellvärden!F$11)+(G188*Modellvärden!G$11), (B188*Modellvärden!B$4)+(C188*Modellvärden!C$4)+(D188*Modellvärden!D$4)+(E188*Modellvärden!E$4)+(F188*Modellvärden!F$4)+(G188*Modellvärden!G$4)+(H188*Modellvärden!H$4)+(I188*Modellvärden!I$4)+(J188*Modellvärden!J$4)+(K188*Modellvärden!K$4)+(L188*Modellvärden!L$4))</f>
        <v>34.026555244072476</v>
      </c>
      <c r="O188" s="57">
        <f>IF(K188="",(B188*Modellvärden!B$12)+(C188*Modellvärden!C$12)+(D188*Modellvärden!D$12)+(E188*Modellvärden!E$12)+(F188*Modellvärden!F$12)+(G188*Modellvärden!G$12),(B188*Modellvärden!B$5)+(C188*Modellvärden!C$5)+(D188*Modellvärden!D$5)+(E188*Modellvärden!E$5)+(F188*Modellvärden!F$5)+(G188*Modellvärden!G$5)+(H188*Modellvärden!H$5)+(I188*Modellvärden!I$5)+(J188*Modellvärden!J$5)
+(K188*Modellvärden!K$5)+(L188*Modellvärden!L$5))</f>
        <v>34.243886229702113</v>
      </c>
      <c r="P188" s="57">
        <f>(_xlfn.XLOOKUP(M188,Regressionsresultat!$B$53:$B$61,Modellvärden!$B$21:$B$29)*Modellvärden!$B$18)</f>
        <v>26.277491899999998</v>
      </c>
      <c r="Q188" s="57">
        <f t="shared" si="2"/>
        <v>31.515977791258194</v>
      </c>
      <c r="R188" s="57"/>
    </row>
    <row r="189" spans="1:18" ht="16" x14ac:dyDescent="0.35">
      <c r="A189" s="55" t="s">
        <v>246</v>
      </c>
      <c r="B189" s="56">
        <f>IF(_xlfn.XLOOKUP($A189,Indata!$A:$A,Indata!B:B)&lt;&gt;0,(_xlfn.XLOOKUP($A189,Indata!$A:$A,Indata!B:B)*Modellvärden!B$7)+Modellvärden!B$6,"")</f>
        <v>36.697854679000002</v>
      </c>
      <c r="C189" s="56">
        <f>IF(_xlfn.XLOOKUP($A189,Indata!$A:$A,Indata!C:C)&lt;&gt;0,(_xlfn.XLOOKUP($A189,Indata!$A:$A,Indata!C:C)*Modellvärden!C$7)+Modellvärden!C$6,"")</f>
        <v>31.964297200000001</v>
      </c>
      <c r="D189" s="56">
        <f>IF(_xlfn.XLOOKUP($A189,Indata!$A:$A,Indata!D:D)&lt;&gt;0,(_xlfn.XLOOKUP($A189,Indata!$A:$A,Indata!D:D)*Modellvärden!D$7)+Modellvärden!D$6,"")</f>
        <v>33.806544479999999</v>
      </c>
      <c r="E189" s="56">
        <f>IF(_xlfn.XLOOKUP($A189,Indata!$A:$A,Indata!E:E)&lt;&gt;0,(_xlfn.XLOOKUP($A189,Indata!$A:$A,Indata!E:E)*Modellvärden!E$7)+Modellvärden!E$6,"")</f>
        <v>33.743731699999998</v>
      </c>
      <c r="F189" s="56">
        <f>IF(_xlfn.XLOOKUP($A189,Indata!$A:$A,Indata!F:F)&lt;&gt;0,(_xlfn.XLOOKUP($A189,Indata!$A:$A,Indata!F:F)*Modellvärden!F$7)+Modellvärden!F$6,"")</f>
        <v>35.064458768741481</v>
      </c>
      <c r="G189" s="56">
        <f>IF(_xlfn.XLOOKUP($A189,Indata!$A:$A,Indata!G:G)&lt;&gt;0,(_xlfn.XLOOKUP($A189,Indata!$A:$A,Indata!G:G)*Modellvärden!G$7)+Modellvärden!G$6,"")</f>
        <v>25.847055999999998</v>
      </c>
      <c r="H189" s="56">
        <f>IF(_xlfn.XLOOKUP($A189,Indata!$A:$A,Indata!H:H)&lt;&gt;0,(_xlfn.XLOOKUP($A189,Indata!$A:$A,Indata!H:H)*Modellvärden!H$7)+Modellvärden!H$6,"")</f>
        <v>31.535469739999996</v>
      </c>
      <c r="I189" s="56">
        <f>IF(_xlfn.XLOOKUP($A189,Indata!$A:$A,Indata!I:I)&lt;&gt;0,(_xlfn.XLOOKUP($A189,Indata!$A:$A,Indata!I:I)*Modellvärden!I$7)+Modellvärden!I$6,"")</f>
        <v>32.38121246</v>
      </c>
      <c r="J189" s="56">
        <f>IF(_xlfn.XLOOKUP($A189,Indata!$A:$A,Indata!J:J)&lt;&gt;0,(_xlfn.XLOOKUP($A189,Indata!$A:$A,Indata!J:J)*Modellvärden!J$7)+Modellvärden!J$6,"")</f>
        <v>27.314740159999999</v>
      </c>
      <c r="K189" s="56">
        <f>IF(_xlfn.XLOOKUP($A189,Indata!$A:$A,Indata!K:K)&lt;&gt;0,(_xlfn.XLOOKUP($A189,Indata!$A:$A,Indata!K:K)*Modellvärden!K$7)+Modellvärden!K$6,"")</f>
        <v>36.005990100000005</v>
      </c>
      <c r="L189" s="56">
        <f>IF(_xlfn.XLOOKUP($A189,Indata!$A:$A,Indata!L:L)&lt;&gt;0,(_xlfn.XLOOKUP($A189,Indata!$A:$A,Indata!L:L)*Modellvärden!L$7)+Modellvärden!L$6,"")</f>
        <v>32.093928200000022</v>
      </c>
      <c r="M189" t="str">
        <f>_xlfn.XLOOKUP(A189,Indata!A:A,Indata!M:M)</f>
        <v>Pendlingskommun nära mindre tätort</v>
      </c>
      <c r="N189" s="57">
        <f>IF(K189="",(B189*Modellvärden!B$11)+(C189*Modellvärden!C$11)+(D189*Modellvärden!D$11)+(E189*Modellvärden!E$11)+(F189*Modellvärden!F$11)+(G189*Modellvärden!G$11), (B189*Modellvärden!B$4)+(C189*Modellvärden!C$4)+(D189*Modellvärden!D$4)+(E189*Modellvärden!E$4)+(F189*Modellvärden!F$4)+(G189*Modellvärden!G$4)+(H189*Modellvärden!H$4)+(I189*Modellvärden!I$4)+(J189*Modellvärden!J$4)+(K189*Modellvärden!K$4)+(L189*Modellvärden!L$4))</f>
        <v>32.07447269773197</v>
      </c>
      <c r="O189" s="57">
        <f>IF(K189="",(B189*Modellvärden!B$12)+(C189*Modellvärden!C$12)+(D189*Modellvärden!D$12)+(E189*Modellvärden!E$12)+(F189*Modellvärden!F$12)+(G189*Modellvärden!G$12),(B189*Modellvärden!B$5)+(C189*Modellvärden!C$5)+(D189*Modellvärden!D$5)+(E189*Modellvärden!E$5)+(F189*Modellvärden!F$5)+(G189*Modellvärden!G$5)+(H189*Modellvärden!H$5)+(I189*Modellvärden!I$5)+(J189*Modellvärden!J$5)
+(K189*Modellvärden!K$5)+(L189*Modellvärden!L$5))</f>
        <v>31.975882595266516</v>
      </c>
      <c r="P189" s="57">
        <f>(_xlfn.XLOOKUP(M189,Regressionsresultat!$B$53:$B$61,Modellvärden!$B$21:$B$29)*Modellvärden!$B$18)</f>
        <v>35.411339999999996</v>
      </c>
      <c r="Q189" s="57">
        <f t="shared" si="2"/>
        <v>33.153898430999497</v>
      </c>
      <c r="R189" s="57"/>
    </row>
    <row r="190" spans="1:18" ht="16" x14ac:dyDescent="0.35">
      <c r="A190" s="55" t="s">
        <v>136</v>
      </c>
      <c r="B190" s="56">
        <f>IF(_xlfn.XLOOKUP($A190,Indata!$A:$A,Indata!B:B)&lt;&gt;0,(_xlfn.XLOOKUP($A190,Indata!$A:$A,Indata!B:B)*Modellvärden!B$7)+Modellvärden!B$6,"")</f>
        <v>37.552488757000006</v>
      </c>
      <c r="C190" s="56">
        <f>IF(_xlfn.XLOOKUP($A190,Indata!$A:$A,Indata!C:C)&lt;&gt;0,(_xlfn.XLOOKUP($A190,Indata!$A:$A,Indata!C:C)*Modellvärden!C$7)+Modellvärden!C$6,"")</f>
        <v>33.1392679</v>
      </c>
      <c r="D190" s="56">
        <f>IF(_xlfn.XLOOKUP($A190,Indata!$A:$A,Indata!D:D)&lt;&gt;0,(_xlfn.XLOOKUP($A190,Indata!$A:$A,Indata!D:D)*Modellvärden!D$7)+Modellvärden!D$6,"")</f>
        <v>34.528946160000004</v>
      </c>
      <c r="E190" s="56">
        <f>IF(_xlfn.XLOOKUP($A190,Indata!$A:$A,Indata!E:E)&lt;&gt;0,(_xlfn.XLOOKUP($A190,Indata!$A:$A,Indata!E:E)*Modellvärden!E$7)+Modellvärden!E$6,"")</f>
        <v>34.085113</v>
      </c>
      <c r="F190" s="56">
        <f>IF(_xlfn.XLOOKUP($A190,Indata!$A:$A,Indata!F:F)&lt;&gt;0,(_xlfn.XLOOKUP($A190,Indata!$A:$A,Indata!F:F)*Modellvärden!F$7)+Modellvärden!F$6,"")</f>
        <v>33.385552045305118</v>
      </c>
      <c r="G190" s="56">
        <f>IF(_xlfn.XLOOKUP($A190,Indata!$A:$A,Indata!G:G)&lt;&gt;0,(_xlfn.XLOOKUP($A190,Indata!$A:$A,Indata!G:G)*Modellvärden!G$7)+Modellvärden!G$6,"")</f>
        <v>33.226835600000001</v>
      </c>
      <c r="H190" s="56">
        <f>IF(_xlfn.XLOOKUP($A190,Indata!$A:$A,Indata!H:H)&lt;&gt;0,(_xlfn.XLOOKUP($A190,Indata!$A:$A,Indata!H:H)*Modellvärden!H$7)+Modellvärden!H$6,"")</f>
        <v>35.382919799999996</v>
      </c>
      <c r="I190" s="56">
        <f>IF(_xlfn.XLOOKUP($A190,Indata!$A:$A,Indata!I:I)&lt;&gt;0,(_xlfn.XLOOKUP($A190,Indata!$A:$A,Indata!I:I)*Modellvärden!I$7)+Modellvärden!I$6,"")</f>
        <v>34.659451400000002</v>
      </c>
      <c r="J190" s="56">
        <f>IF(_xlfn.XLOOKUP($A190,Indata!$A:$A,Indata!J:J)&lt;&gt;0,(_xlfn.XLOOKUP($A190,Indata!$A:$A,Indata!J:J)*Modellvärden!J$7)+Modellvärden!J$6,"")</f>
        <v>33.606670000000001</v>
      </c>
      <c r="K190" s="56">
        <f>IF(_xlfn.XLOOKUP($A190,Indata!$A:$A,Indata!K:K)&lt;&gt;0,(_xlfn.XLOOKUP($A190,Indata!$A:$A,Indata!K:K)*Modellvärden!K$7)+Modellvärden!K$6,"")</f>
        <v>33.045405520000003</v>
      </c>
      <c r="L190" s="56">
        <f>IF(_xlfn.XLOOKUP($A190,Indata!$A:$A,Indata!L:L)&lt;&gt;0,(_xlfn.XLOOKUP($A190,Indata!$A:$A,Indata!L:L)*Modellvärden!L$7)+Modellvärden!L$6,"")</f>
        <v>29.556705599999987</v>
      </c>
      <c r="M190" t="str">
        <f>_xlfn.XLOOKUP(A190,Indata!A:A,Indata!M:M)</f>
        <v>Pendlingskommun nära storstad</v>
      </c>
      <c r="N190" s="57">
        <f>IF(K190="",(B190*Modellvärden!B$11)+(C190*Modellvärden!C$11)+(D190*Modellvärden!D$11)+(E190*Modellvärden!E$11)+(F190*Modellvärden!F$11)+(G190*Modellvärden!G$11), (B190*Modellvärden!B$4)+(C190*Modellvärden!C$4)+(D190*Modellvärden!D$4)+(E190*Modellvärden!E$4)+(F190*Modellvärden!F$4)+(G190*Modellvärden!G$4)+(H190*Modellvärden!H$4)+(I190*Modellvärden!I$4)+(J190*Modellvärden!J$4)+(K190*Modellvärden!K$4)+(L190*Modellvärden!L$4))</f>
        <v>33.702322600733737</v>
      </c>
      <c r="O190" s="57">
        <f>IF(K190="",(B190*Modellvärden!B$12)+(C190*Modellvärden!C$12)+(D190*Modellvärden!D$12)+(E190*Modellvärden!E$12)+(F190*Modellvärden!F$12)+(G190*Modellvärden!G$12),(B190*Modellvärden!B$5)+(C190*Modellvärden!C$5)+(D190*Modellvärden!D$5)+(E190*Modellvärden!E$5)+(F190*Modellvärden!F$5)+(G190*Modellvärden!G$5)+(H190*Modellvärden!H$5)+(I190*Modellvärden!I$5)+(J190*Modellvärden!J$5)
+(K190*Modellvärden!K$5)+(L190*Modellvärden!L$5))</f>
        <v>33.530755107404609</v>
      </c>
      <c r="P190" s="57">
        <f>(_xlfn.XLOOKUP(M190,Regressionsresultat!$B$53:$B$61,Modellvärden!$B$21:$B$29)*Modellvärden!$B$18)</f>
        <v>36.636769999999999</v>
      </c>
      <c r="Q190" s="57">
        <f t="shared" si="2"/>
        <v>34.623282569379448</v>
      </c>
      <c r="R190" s="57"/>
    </row>
    <row r="191" spans="1:18" ht="16" x14ac:dyDescent="0.35">
      <c r="A191" s="55" t="s">
        <v>212</v>
      </c>
      <c r="B191" s="56">
        <f>IF(_xlfn.XLOOKUP($A191,Indata!$A:$A,Indata!B:B)&lt;&gt;0,(_xlfn.XLOOKUP($A191,Indata!$A:$A,Indata!B:B)*Modellvärden!B$7)+Modellvärden!B$6,"")</f>
        <v>36.671886655000002</v>
      </c>
      <c r="C191" s="56">
        <f>IF(_xlfn.XLOOKUP($A191,Indata!$A:$A,Indata!C:C)&lt;&gt;0,(_xlfn.XLOOKUP($A191,Indata!$A:$A,Indata!C:C)*Modellvärden!C$7)+Modellvärden!C$6,"")</f>
        <v>36.979965700000001</v>
      </c>
      <c r="D191" s="56">
        <f>IF(_xlfn.XLOOKUP($A191,Indata!$A:$A,Indata!D:D)&lt;&gt;0,(_xlfn.XLOOKUP($A191,Indata!$A:$A,Indata!D:D)*Modellvärden!D$7)+Modellvärden!D$6,"")</f>
        <v>34.516398240000001</v>
      </c>
      <c r="E191" s="56">
        <f>IF(_xlfn.XLOOKUP($A191,Indata!$A:$A,Indata!E:E)&lt;&gt;0,(_xlfn.XLOOKUP($A191,Indata!$A:$A,Indata!E:E)*Modellvärden!E$7)+Modellvärden!E$6,"")</f>
        <v>36.903749599999998</v>
      </c>
      <c r="F191" s="56">
        <f>IF(_xlfn.XLOOKUP($A191,Indata!$A:$A,Indata!F:F)&lt;&gt;0,(_xlfn.XLOOKUP($A191,Indata!$A:$A,Indata!F:F)*Modellvärden!F$7)+Modellvärden!F$6,"")</f>
        <v>39.208589037641609</v>
      </c>
      <c r="G191" s="56">
        <f>IF(_xlfn.XLOOKUP($A191,Indata!$A:$A,Indata!G:G)&lt;&gt;0,(_xlfn.XLOOKUP($A191,Indata!$A:$A,Indata!G:G)*Modellvärden!G$7)+Modellvärden!G$6,"")</f>
        <v>25.982464799999999</v>
      </c>
      <c r="H191" s="56">
        <f>IF(_xlfn.XLOOKUP($A191,Indata!$A:$A,Indata!H:H)&lt;&gt;0,(_xlfn.XLOOKUP($A191,Indata!$A:$A,Indata!H:H)*Modellvärden!H$7)+Modellvärden!H$6,"")</f>
        <v>35.985532460000002</v>
      </c>
      <c r="I191" s="56">
        <f>IF(_xlfn.XLOOKUP($A191,Indata!$A:$A,Indata!I:I)&lt;&gt;0,(_xlfn.XLOOKUP($A191,Indata!$A:$A,Indata!I:I)*Modellvärden!I$7)+Modellvärden!I$6,"")</f>
        <v>37.106448780000001</v>
      </c>
      <c r="J191" s="56">
        <f>IF(_xlfn.XLOOKUP($A191,Indata!$A:$A,Indata!J:J)&lt;&gt;0,(_xlfn.XLOOKUP($A191,Indata!$A:$A,Indata!J:J)*Modellvärden!J$7)+Modellvärden!J$6,"")</f>
        <v>35.562984320000005</v>
      </c>
      <c r="K191" s="56">
        <f>IF(_xlfn.XLOOKUP($A191,Indata!$A:$A,Indata!K:K)&lt;&gt;0,(_xlfn.XLOOKUP($A191,Indata!$A:$A,Indata!K:K)*Modellvärden!K$7)+Modellvärden!K$6,"")</f>
        <v>33.334243040000004</v>
      </c>
      <c r="L191" s="56">
        <f>IF(_xlfn.XLOOKUP($A191,Indata!$A:$A,Indata!L:L)&lt;&gt;0,(_xlfn.XLOOKUP($A191,Indata!$A:$A,Indata!L:L)*Modellvärden!L$7)+Modellvärden!L$6,"")</f>
        <v>30.248675400000025</v>
      </c>
      <c r="M191" t="str">
        <f>_xlfn.XLOOKUP(A191,Indata!A:A,Indata!M:M)</f>
        <v>Mindre stad/tätort</v>
      </c>
      <c r="N191" s="57">
        <f>IF(K191="",(B191*Modellvärden!B$11)+(C191*Modellvärden!C$11)+(D191*Modellvärden!D$11)+(E191*Modellvärden!E$11)+(F191*Modellvärden!F$11)+(G191*Modellvärden!G$11), (B191*Modellvärden!B$4)+(C191*Modellvärden!C$4)+(D191*Modellvärden!D$4)+(E191*Modellvärden!E$4)+(F191*Modellvärden!F$4)+(G191*Modellvärden!G$4)+(H191*Modellvärden!H$4)+(I191*Modellvärden!I$4)+(J191*Modellvärden!J$4)+(K191*Modellvärden!K$4)+(L191*Modellvärden!L$4))</f>
        <v>34.476773951152822</v>
      </c>
      <c r="O191" s="57">
        <f>IF(K191="",(B191*Modellvärden!B$12)+(C191*Modellvärden!C$12)+(D191*Modellvärden!D$12)+(E191*Modellvärden!E$12)+(F191*Modellvärden!F$12)+(G191*Modellvärden!G$12),(B191*Modellvärden!B$5)+(C191*Modellvärden!C$5)+(D191*Modellvärden!D$5)+(E191*Modellvärden!E$5)+(F191*Modellvärden!F$5)+(G191*Modellvärden!G$5)+(H191*Modellvärden!H$5)+(I191*Modellvärden!I$5)+(J191*Modellvärden!J$5)
+(K191*Modellvärden!K$5)+(L191*Modellvärden!L$5))</f>
        <v>34.479093583903889</v>
      </c>
      <c r="P191" s="57">
        <f>(_xlfn.XLOOKUP(M191,Regressionsresultat!$B$53:$B$61,Modellvärden!$B$21:$B$29)*Modellvärden!$B$18)</f>
        <v>26.277491899999998</v>
      </c>
      <c r="Q191" s="57">
        <f t="shared" si="2"/>
        <v>31.744453145018905</v>
      </c>
      <c r="R191" s="57"/>
    </row>
    <row r="192" spans="1:18" ht="16" x14ac:dyDescent="0.35">
      <c r="A192" s="55" t="s">
        <v>265</v>
      </c>
      <c r="B192" s="56">
        <f>IF(_xlfn.XLOOKUP($A192,Indata!$A:$A,Indata!B:B)&lt;&gt;0,(_xlfn.XLOOKUP($A192,Indata!$A:$A,Indata!B:B)*Modellvärden!B$7)+Modellvärden!B$6,"")</f>
        <v>36.168627817000001</v>
      </c>
      <c r="C192" s="56">
        <f>IF(_xlfn.XLOOKUP($A192,Indata!$A:$A,Indata!C:C)&lt;&gt;0,(_xlfn.XLOOKUP($A192,Indata!$A:$A,Indata!C:C)*Modellvärden!C$7)+Modellvärden!C$6,"")</f>
        <v>32.580750700000003</v>
      </c>
      <c r="D192" s="56">
        <f>IF(_xlfn.XLOOKUP($A192,Indata!$A:$A,Indata!D:D)&lt;&gt;0,(_xlfn.XLOOKUP($A192,Indata!$A:$A,Indata!D:D)*Modellvärden!D$7)+Modellvärden!D$6,"")</f>
        <v>33.850462200000003</v>
      </c>
      <c r="E192" s="56">
        <f>IF(_xlfn.XLOOKUP($A192,Indata!$A:$A,Indata!E:E)&lt;&gt;0,(_xlfn.XLOOKUP($A192,Indata!$A:$A,Indata!E:E)*Modellvärden!E$7)+Modellvärden!E$6,"")</f>
        <v>33.800842000000003</v>
      </c>
      <c r="F192" s="56">
        <f>IF(_xlfn.XLOOKUP($A192,Indata!$A:$A,Indata!F:F)&lt;&gt;0,(_xlfn.XLOOKUP($A192,Indata!$A:$A,Indata!F:F)*Modellvärden!F$7)+Modellvärden!F$6,"")</f>
        <v>33.45162785753525</v>
      </c>
      <c r="G192" s="56">
        <f>IF(_xlfn.XLOOKUP($A192,Indata!$A:$A,Indata!G:G)&lt;&gt;0,(_xlfn.XLOOKUP($A192,Indata!$A:$A,Indata!G:G)*Modellvärden!G$7)+Modellvärden!G$6,"")</f>
        <v>34.716332399999999</v>
      </c>
      <c r="H192" s="56">
        <f>IF(_xlfn.XLOOKUP($A192,Indata!$A:$A,Indata!H:H)&lt;&gt;0,(_xlfn.XLOOKUP($A192,Indata!$A:$A,Indata!H:H)*Modellvärden!H$7)+Modellvärden!H$6,"")</f>
        <v>30.422954059999995</v>
      </c>
      <c r="I192" s="56">
        <f>IF(_xlfn.XLOOKUP($A192,Indata!$A:$A,Indata!I:I)&lt;&gt;0,(_xlfn.XLOOKUP($A192,Indata!$A:$A,Indata!I:I)*Modellvärden!I$7)+Modellvärden!I$6,"")</f>
        <v>31.453041040000002</v>
      </c>
      <c r="J192" s="56">
        <f>IF(_xlfn.XLOOKUP($A192,Indata!$A:$A,Indata!J:J)&lt;&gt;0,(_xlfn.XLOOKUP($A192,Indata!$A:$A,Indata!J:J)*Modellvärden!J$7)+Modellvärden!J$6,"")</f>
        <v>41.48480064000001</v>
      </c>
      <c r="K192" s="56">
        <f>IF(_xlfn.XLOOKUP($A192,Indata!$A:$A,Indata!K:K)&lt;&gt;0,(_xlfn.XLOOKUP($A192,Indata!$A:$A,Indata!K:K)*Modellvärden!K$7)+Modellvärden!K$6,"")</f>
        <v>31.817846060000004</v>
      </c>
      <c r="L192" s="56">
        <f>IF(_xlfn.XLOOKUP($A192,Indata!$A:$A,Indata!L:L)&lt;&gt;0,(_xlfn.XLOOKUP($A192,Indata!$A:$A,Indata!L:L)*Modellvärden!L$7)+Modellvärden!L$6,"")</f>
        <v>32.785898000000003</v>
      </c>
      <c r="M192" t="str">
        <f>_xlfn.XLOOKUP(A192,Indata!A:A,Indata!M:M)</f>
        <v>Pendlingskommun nära mindre tätort</v>
      </c>
      <c r="N192" s="57">
        <f>IF(K192="",(B192*Modellvärden!B$11)+(C192*Modellvärden!C$11)+(D192*Modellvärden!D$11)+(E192*Modellvärden!E$11)+(F192*Modellvärden!F$11)+(G192*Modellvärden!G$11), (B192*Modellvärden!B$4)+(C192*Modellvärden!C$4)+(D192*Modellvärden!D$4)+(E192*Modellvärden!E$4)+(F192*Modellvärden!F$4)+(G192*Modellvärden!G$4)+(H192*Modellvärden!H$4)+(I192*Modellvärden!I$4)+(J192*Modellvärden!J$4)+(K192*Modellvärden!K$4)+(L192*Modellvärden!L$4))</f>
        <v>33.747242567419612</v>
      </c>
      <c r="O192" s="57">
        <f>IF(K192="",(B192*Modellvärden!B$12)+(C192*Modellvärden!C$12)+(D192*Modellvärden!D$12)+(E192*Modellvärden!E$12)+(F192*Modellvärden!F$12)+(G192*Modellvärden!G$12),(B192*Modellvärden!B$5)+(C192*Modellvärden!C$5)+(D192*Modellvärden!D$5)+(E192*Modellvärden!E$5)+(F192*Modellvärden!F$5)+(G192*Modellvärden!G$5)+(H192*Modellvärden!H$5)+(I192*Modellvärden!I$5)+(J192*Modellvärden!J$5)
+(K192*Modellvärden!K$5)+(L192*Modellvärden!L$5))</f>
        <v>33.56808900067368</v>
      </c>
      <c r="P192" s="57">
        <f>(_xlfn.XLOOKUP(M192,Regressionsresultat!$B$53:$B$61,Modellvärden!$B$21:$B$29)*Modellvärden!$B$18)</f>
        <v>35.411339999999996</v>
      </c>
      <c r="Q192" s="57">
        <f t="shared" si="2"/>
        <v>34.242223856031096</v>
      </c>
      <c r="R192" s="57"/>
    </row>
    <row r="193" spans="1:18" ht="16" x14ac:dyDescent="0.35">
      <c r="A193" s="55" t="s">
        <v>290</v>
      </c>
      <c r="B193" s="56">
        <f>IF(_xlfn.XLOOKUP($A193,Indata!$A:$A,Indata!B:B)&lt;&gt;0,(_xlfn.XLOOKUP($A193,Indata!$A:$A,Indata!B:B)*Modellvärden!B$7)+Modellvärden!B$6,"")</f>
        <v>28.006837528000005</v>
      </c>
      <c r="C193" s="56">
        <f>IF(_xlfn.XLOOKUP($A193,Indata!$A:$A,Indata!C:C)&lt;&gt;0,(_xlfn.XLOOKUP($A193,Indata!$A:$A,Indata!C:C)*Modellvärden!C$7)+Modellvärden!C$6,"")</f>
        <v>33.295329700000003</v>
      </c>
      <c r="D193" s="56">
        <f>IF(_xlfn.XLOOKUP($A193,Indata!$A:$A,Indata!D:D)&lt;&gt;0,(_xlfn.XLOOKUP($A193,Indata!$A:$A,Indata!D:D)*Modellvärden!D$7)+Modellvärden!D$6,"")</f>
        <v>33.777863520000004</v>
      </c>
      <c r="E193" s="56">
        <f>IF(_xlfn.XLOOKUP($A193,Indata!$A:$A,Indata!E:E)&lt;&gt;0,(_xlfn.XLOOKUP($A193,Indata!$A:$A,Indata!E:E)*Modellvärden!E$7)+Modellvärden!E$6,"")</f>
        <v>33.8220983</v>
      </c>
      <c r="F193" s="56">
        <f>IF(_xlfn.XLOOKUP($A193,Indata!$A:$A,Indata!F:F)&lt;&gt;0,(_xlfn.XLOOKUP($A193,Indata!$A:$A,Indata!F:F)*Modellvärden!F$7)+Modellvärden!F$6,"")</f>
        <v>35.591715682755662</v>
      </c>
      <c r="G193" s="56">
        <f>IF(_xlfn.XLOOKUP($A193,Indata!$A:$A,Indata!G:G)&lt;&gt;0,(_xlfn.XLOOKUP($A193,Indata!$A:$A,Indata!G:G)*Modellvärden!G$7)+Modellvärden!G$6,"")</f>
        <v>27.471961599999997</v>
      </c>
      <c r="H193" s="56">
        <f>IF(_xlfn.XLOOKUP($A193,Indata!$A:$A,Indata!H:H)&lt;&gt;0,(_xlfn.XLOOKUP($A193,Indata!$A:$A,Indata!H:H)*Modellvärden!H$7)+Modellvärden!H$6,"")</f>
        <v>32.091727579999997</v>
      </c>
      <c r="I193" s="56">
        <f>IF(_xlfn.XLOOKUP($A193,Indata!$A:$A,Indata!I:I)&lt;&gt;0,(_xlfn.XLOOKUP($A193,Indata!$A:$A,Indata!I:I)*Modellvärden!I$7)+Modellvärden!I$6,"")</f>
        <v>35.756381259999998</v>
      </c>
      <c r="J193" s="56">
        <f>IF(_xlfn.XLOOKUP($A193,Indata!$A:$A,Indata!J:J)&lt;&gt;0,(_xlfn.XLOOKUP($A193,Indata!$A:$A,Indata!J:J)*Modellvärden!J$7)+Modellvärden!J$6,"")</f>
        <v>34.346897040000002</v>
      </c>
      <c r="K193" s="56">
        <f>IF(_xlfn.XLOOKUP($A193,Indata!$A:$A,Indata!K:K)&lt;&gt;0,(_xlfn.XLOOKUP($A193,Indata!$A:$A,Indata!K:K)*Modellvärden!K$7)+Modellvärden!K$6,"")</f>
        <v>32.323311720000007</v>
      </c>
      <c r="L193" s="56">
        <f>IF(_xlfn.XLOOKUP($A193,Indata!$A:$A,Indata!L:L)&lt;&gt;0,(_xlfn.XLOOKUP($A193,Indata!$A:$A,Indata!L:L)*Modellvärden!L$7)+Modellvärden!L$6,"")</f>
        <v>34.6311508</v>
      </c>
      <c r="M193" t="str">
        <f>_xlfn.XLOOKUP(A193,Indata!A:A,Indata!M:M)</f>
        <v>Landsbygdskommun</v>
      </c>
      <c r="N193" s="57">
        <f>IF(K193="",(B193*Modellvärden!B$11)+(C193*Modellvärden!C$11)+(D193*Modellvärden!D$11)+(E193*Modellvärden!E$11)+(F193*Modellvärden!F$11)+(G193*Modellvärden!G$11), (B193*Modellvärden!B$4)+(C193*Modellvärden!C$4)+(D193*Modellvärden!D$4)+(E193*Modellvärden!E$4)+(F193*Modellvärden!F$4)+(G193*Modellvärden!G$4)+(H193*Modellvärden!H$4)+(I193*Modellvärden!I$4)+(J193*Modellvärden!J$4)+(K193*Modellvärden!K$4)+(L193*Modellvärden!L$4))</f>
        <v>32.869236502308674</v>
      </c>
      <c r="O193" s="57">
        <f>IF(K193="",(B193*Modellvärden!B$12)+(C193*Modellvärden!C$12)+(D193*Modellvärden!D$12)+(E193*Modellvärden!E$12)+(F193*Modellvärden!F$12)+(G193*Modellvärden!G$12),(B193*Modellvärden!B$5)+(C193*Modellvärden!C$5)+(D193*Modellvärden!D$5)+(E193*Modellvärden!E$5)+(F193*Modellvärden!F$5)+(G193*Modellvärden!G$5)+(H193*Modellvärden!H$5)+(I193*Modellvärden!I$5)+(J193*Modellvärden!J$5)
+(K193*Modellvärden!K$5)+(L193*Modellvärden!L$5))</f>
        <v>33.064880258034506</v>
      </c>
      <c r="P193" s="57">
        <f>(_xlfn.XLOOKUP(M193,Regressionsresultat!$B$53:$B$61,Modellvärden!$B$21:$B$29)*Modellvärden!$B$18)</f>
        <v>25.386849999999999</v>
      </c>
      <c r="Q193" s="57">
        <f t="shared" si="2"/>
        <v>30.440322253447729</v>
      </c>
      <c r="R193" s="57"/>
    </row>
    <row r="194" spans="1:18" ht="16" x14ac:dyDescent="0.35">
      <c r="A194" s="55" t="s">
        <v>30</v>
      </c>
      <c r="B194" s="56">
        <f>IF(_xlfn.XLOOKUP($A194,Indata!$A:$A,Indata!B:B)&lt;&gt;0,(_xlfn.XLOOKUP($A194,Indata!$A:$A,Indata!B:B)*Modellvärden!B$7)+Modellvärden!B$6,"")</f>
        <v>37.810646860000006</v>
      </c>
      <c r="C194" s="56">
        <f>IF(_xlfn.XLOOKUP($A194,Indata!$A:$A,Indata!C:C)&lt;&gt;0,(_xlfn.XLOOKUP($A194,Indata!$A:$A,Indata!C:C)*Modellvärden!C$7)+Modellvärden!C$6,"")</f>
        <v>38.766601000000001</v>
      </c>
      <c r="D194" s="56">
        <f>IF(_xlfn.XLOOKUP($A194,Indata!$A:$A,Indata!D:D)&lt;&gt;0,(_xlfn.XLOOKUP($A194,Indata!$A:$A,Indata!D:D)*Modellvärden!D$7)+Modellvärden!D$6,"")</f>
        <v>46.832181720000001</v>
      </c>
      <c r="E194" s="56">
        <f>IF(_xlfn.XLOOKUP($A194,Indata!$A:$A,Indata!E:E)&lt;&gt;0,(_xlfn.XLOOKUP($A194,Indata!$A:$A,Indata!E:E)*Modellvärden!E$7)+Modellvärden!E$6,"")</f>
        <v>38.2224085</v>
      </c>
      <c r="F194" s="56">
        <f>IF(_xlfn.XLOOKUP($A194,Indata!$A:$A,Indata!F:F)&lt;&gt;0,(_xlfn.XLOOKUP($A194,Indata!$A:$A,Indata!F:F)*Modellvärden!F$7)+Modellvärden!F$6,"")</f>
        <v>34.60367959691488</v>
      </c>
      <c r="G194" s="56">
        <f>IF(_xlfn.XLOOKUP($A194,Indata!$A:$A,Indata!G:G)&lt;&gt;0,(_xlfn.XLOOKUP($A194,Indata!$A:$A,Indata!G:G)*Modellvärden!G$7)+Modellvärden!G$6,"")</f>
        <v>37.424508399999993</v>
      </c>
      <c r="H194" s="56">
        <f>IF(_xlfn.XLOOKUP($A194,Indata!$A:$A,Indata!H:H)&lt;&gt;0,(_xlfn.XLOOKUP($A194,Indata!$A:$A,Indata!H:H)*Modellvärden!H$7)+Modellvärden!H$6,"")</f>
        <v>34.224049299999997</v>
      </c>
      <c r="I194" s="56">
        <f>IF(_xlfn.XLOOKUP($A194,Indata!$A:$A,Indata!I:I)&lt;&gt;0,(_xlfn.XLOOKUP($A194,Indata!$A:$A,Indata!I:I)*Modellvärden!I$7)+Modellvärden!I$6,"")</f>
        <v>37.865861760000001</v>
      </c>
      <c r="J194" s="56">
        <f>IF(_xlfn.XLOOKUP($A194,Indata!$A:$A,Indata!J:J)&lt;&gt;0,(_xlfn.XLOOKUP($A194,Indata!$A:$A,Indata!J:J)*Modellvärden!J$7)+Modellvärden!J$6,"")</f>
        <v>38.365272400000002</v>
      </c>
      <c r="K194" s="56">
        <f>IF(_xlfn.XLOOKUP($A194,Indata!$A:$A,Indata!K:K)&lt;&gt;0,(_xlfn.XLOOKUP($A194,Indata!$A:$A,Indata!K:K)*Modellvärden!K$7)+Modellvärden!K$6,"")</f>
        <v>36.005990100000005</v>
      </c>
      <c r="L194" s="56">
        <f>IF(_xlfn.XLOOKUP($A194,Indata!$A:$A,Indata!L:L)&lt;&gt;0,(_xlfn.XLOOKUP($A194,Indata!$A:$A,Indata!L:L)*Modellvärden!L$7)+Modellvärden!L$6,"")</f>
        <v>33.016554600000006</v>
      </c>
      <c r="M194" t="str">
        <f>_xlfn.XLOOKUP(A194,Indata!A:A,Indata!M:M)</f>
        <v>Pendlingskommun nära storstad</v>
      </c>
      <c r="N194" s="57">
        <f>IF(K194="",(B194*Modellvärden!B$11)+(C194*Modellvärden!C$11)+(D194*Modellvärden!D$11)+(E194*Modellvärden!E$11)+(F194*Modellvärden!F$11)+(G194*Modellvärden!G$11), (B194*Modellvärden!B$4)+(C194*Modellvärden!C$4)+(D194*Modellvärden!D$4)+(E194*Modellvärden!E$4)+(F194*Modellvärden!F$4)+(G194*Modellvärden!G$4)+(H194*Modellvärden!H$4)+(I194*Modellvärden!I$4)+(J194*Modellvärden!J$4)+(K194*Modellvärden!K$4)+(L194*Modellvärden!L$4))</f>
        <v>37.7625959497759</v>
      </c>
      <c r="O194" s="57">
        <f>IF(K194="",(B194*Modellvärden!B$12)+(C194*Modellvärden!C$12)+(D194*Modellvärden!D$12)+(E194*Modellvärden!E$12)+(F194*Modellvärden!F$12)+(G194*Modellvärden!G$12),(B194*Modellvärden!B$5)+(C194*Modellvärden!C$5)+(D194*Modellvärden!D$5)+(E194*Modellvärden!E$5)+(F194*Modellvärden!F$5)+(G194*Modellvärden!G$5)+(H194*Modellvärden!H$5)+(I194*Modellvärden!I$5)+(J194*Modellvärden!J$5)
+(K194*Modellvärden!K$5)+(L194*Modellvärden!L$5))</f>
        <v>37.969728808173556</v>
      </c>
      <c r="P194" s="57">
        <f>(_xlfn.XLOOKUP(M194,Regressionsresultat!$B$53:$B$61,Modellvärden!$B$21:$B$29)*Modellvärden!$B$18)</f>
        <v>36.636769999999999</v>
      </c>
      <c r="Q194" s="57">
        <f t="shared" ref="Q194:Q257" si="3">AVERAGE(N194:P194)</f>
        <v>37.456364919316485</v>
      </c>
      <c r="R194" s="57"/>
    </row>
    <row r="195" spans="1:18" ht="16" x14ac:dyDescent="0.35">
      <c r="A195" s="55" t="s">
        <v>37</v>
      </c>
      <c r="B195" s="56">
        <f>IF(_xlfn.XLOOKUP($A195,Indata!$A:$A,Indata!B:B)&lt;&gt;0,(_xlfn.XLOOKUP($A195,Indata!$A:$A,Indata!B:B)*Modellvärden!B$7)+Modellvärden!B$6,"")</f>
        <v>37.871770747000006</v>
      </c>
      <c r="C195" s="56">
        <f>IF(_xlfn.XLOOKUP($A195,Indata!$A:$A,Indata!C:C)&lt;&gt;0,(_xlfn.XLOOKUP($A195,Indata!$A:$A,Indata!C:C)*Modellvärden!C$7)+Modellvärden!C$6,"")</f>
        <v>39.577521400000002</v>
      </c>
      <c r="D195" s="56">
        <f>IF(_xlfn.XLOOKUP($A195,Indata!$A:$A,Indata!D:D)&lt;&gt;0,(_xlfn.XLOOKUP($A195,Indata!$A:$A,Indata!D:D)*Modellvärden!D$7)+Modellvärden!D$6,"")</f>
        <v>73.480378680000001</v>
      </c>
      <c r="E195" s="56">
        <f>IF(_xlfn.XLOOKUP($A195,Indata!$A:$A,Indata!E:E)&lt;&gt;0,(_xlfn.XLOOKUP($A195,Indata!$A:$A,Indata!E:E)*Modellvärden!E$7)+Modellvärden!E$6,"")</f>
        <v>57.691898800000004</v>
      </c>
      <c r="F195" s="56">
        <f>IF(_xlfn.XLOOKUP($A195,Indata!$A:$A,Indata!F:F)&lt;&gt;0,(_xlfn.XLOOKUP($A195,Indata!$A:$A,Indata!F:F)*Modellvärden!F$7)+Modellvärden!F$6,"")</f>
        <v>50.116878108367466</v>
      </c>
      <c r="G195" s="56">
        <f>IF(_xlfn.XLOOKUP($A195,Indata!$A:$A,Indata!G:G)&lt;&gt;0,(_xlfn.XLOOKUP($A195,Indata!$A:$A,Indata!G:G)*Modellvärden!G$7)+Modellvärden!G$6,"")</f>
        <v>33.497653200000002</v>
      </c>
      <c r="H195" s="56" t="str">
        <f>IF(_xlfn.XLOOKUP($A195,Indata!$A:$A,Indata!H:H)&lt;&gt;0,(_xlfn.XLOOKUP($A195,Indata!$A:$A,Indata!H:H)*Modellvärden!H$7)+Modellvärden!H$6,"")</f>
        <v/>
      </c>
      <c r="I195" s="56" t="str">
        <f>IF(_xlfn.XLOOKUP($A195,Indata!$A:$A,Indata!I:I)&lt;&gt;0,(_xlfn.XLOOKUP($A195,Indata!$A:$A,Indata!I:I)*Modellvärden!I$7)+Modellvärden!I$6,"")</f>
        <v/>
      </c>
      <c r="J195" s="56" t="str">
        <f>IF(_xlfn.XLOOKUP($A195,Indata!$A:$A,Indata!J:J)&lt;&gt;0,(_xlfn.XLOOKUP($A195,Indata!$A:$A,Indata!J:J)*Modellvärden!J$7)+Modellvärden!J$6,"")</f>
        <v/>
      </c>
      <c r="K195" s="56" t="str">
        <f>IF(_xlfn.XLOOKUP($A195,Indata!$A:$A,Indata!K:K)&lt;&gt;0,(_xlfn.XLOOKUP($A195,Indata!$A:$A,Indata!K:K)*Modellvärden!K$7)+Modellvärden!K$6,"")</f>
        <v/>
      </c>
      <c r="L195" s="56" t="str">
        <f>IF(_xlfn.XLOOKUP($A195,Indata!$A:$A,Indata!L:L)&lt;&gt;0,(_xlfn.XLOOKUP($A195,Indata!$A:$A,Indata!L:L)*Modellvärden!L$7)+Modellvärden!L$6,"")</f>
        <v/>
      </c>
      <c r="M195" t="str">
        <f>_xlfn.XLOOKUP(A195,Indata!A:A,Indata!M:M)</f>
        <v>Pendlingskommun nära storstad</v>
      </c>
      <c r="N195" s="57">
        <f>IF(K195="",(B195*Modellvärden!B$11)+(C195*Modellvärden!C$11)+(D195*Modellvärden!D$11)+(E195*Modellvärden!E$11)+(F195*Modellvärden!F$11)+(G195*Modellvärden!G$11), (B195*Modellvärden!B$4)+(C195*Modellvärden!C$4)+(D195*Modellvärden!D$4)+(E195*Modellvärden!E$4)+(F195*Modellvärden!F$4)+(G195*Modellvärden!G$4)+(H195*Modellvärden!H$4)+(I195*Modellvärden!I$4)+(J195*Modellvärden!J$4)+(K195*Modellvärden!K$4)+(L195*Modellvärden!L$4))</f>
        <v>48.333583379466184</v>
      </c>
      <c r="O195" s="57">
        <f>IF(K195="",(B195*Modellvärden!B$12)+(C195*Modellvärden!C$12)+(D195*Modellvärden!D$12)+(E195*Modellvärden!E$12)+(F195*Modellvärden!F$12)+(G195*Modellvärden!G$12),(B195*Modellvärden!B$5)+(C195*Modellvärden!C$5)+(D195*Modellvärden!D$5)+(E195*Modellvärden!E$5)+(F195*Modellvärden!F$5)+(G195*Modellvärden!G$5)+(H195*Modellvärden!H$5)+(I195*Modellvärden!I$5)+(J195*Modellvärden!J$5)
+(K195*Modellvärden!K$5)+(L195*Modellvärden!L$5))</f>
        <v>48.594906375957763</v>
      </c>
      <c r="P195" s="57">
        <f>(_xlfn.XLOOKUP(M195,Regressionsresultat!$B$53:$B$61,Modellvärden!$B$21:$B$29)*Modellvärden!$B$18)</f>
        <v>36.636769999999999</v>
      </c>
      <c r="Q195" s="57">
        <f t="shared" si="3"/>
        <v>44.521753251807979</v>
      </c>
      <c r="R195" s="57"/>
    </row>
    <row r="196" spans="1:18" ht="16" x14ac:dyDescent="0.35">
      <c r="A196" s="55" t="s">
        <v>309</v>
      </c>
      <c r="B196" s="56">
        <f>IF(_xlfn.XLOOKUP($A196,Indata!$A:$A,Indata!B:B)&lt;&gt;0,(_xlfn.XLOOKUP($A196,Indata!$A:$A,Indata!B:B)*Modellvärden!B$7)+Modellvärden!B$6,"")</f>
        <v>24.398254159000004</v>
      </c>
      <c r="C196" s="56">
        <f>IF(_xlfn.XLOOKUP($A196,Indata!$A:$A,Indata!C:C)&lt;&gt;0,(_xlfn.XLOOKUP($A196,Indata!$A:$A,Indata!C:C)*Modellvärden!C$7)+Modellvärden!C$6,"")</f>
        <v>31.780159300000001</v>
      </c>
      <c r="D196" s="56">
        <f>IF(_xlfn.XLOOKUP($A196,Indata!$A:$A,Indata!D:D)&lt;&gt;0,(_xlfn.XLOOKUP($A196,Indata!$A:$A,Indata!D:D)*Modellvärden!D$7)+Modellvärden!D$6,"")</f>
        <v>33.75007884</v>
      </c>
      <c r="E196" s="56">
        <f>IF(_xlfn.XLOOKUP($A196,Indata!$A:$A,Indata!E:E)&lt;&gt;0,(_xlfn.XLOOKUP($A196,Indata!$A:$A,Indata!E:E)*Modellvärden!E$7)+Modellvärden!E$6,"")</f>
        <v>33.625157399999999</v>
      </c>
      <c r="F196" s="56">
        <f>IF(_xlfn.XLOOKUP($A196,Indata!$A:$A,Indata!F:F)&lt;&gt;0,(_xlfn.XLOOKUP($A196,Indata!$A:$A,Indata!F:F)*Modellvärden!F$7)+Modellvärden!F$6,"")</f>
        <v>34.788306781609194</v>
      </c>
      <c r="G196" s="56">
        <f>IF(_xlfn.XLOOKUP($A196,Indata!$A:$A,Indata!G:G)&lt;&gt;0,(_xlfn.XLOOKUP($A196,Indata!$A:$A,Indata!G:G)*Modellvärden!G$7)+Modellvärden!G$6,"")</f>
        <v>27.268848399999996</v>
      </c>
      <c r="H196" s="56">
        <f>IF(_xlfn.XLOOKUP($A196,Indata!$A:$A,Indata!H:H)&lt;&gt;0,(_xlfn.XLOOKUP($A196,Indata!$A:$A,Indata!H:H)*Modellvärden!H$7)+Modellvärden!H$6,"")</f>
        <v>24.211408179999999</v>
      </c>
      <c r="I196" s="56">
        <f>IF(_xlfn.XLOOKUP($A196,Indata!$A:$A,Indata!I:I)&lt;&gt;0,(_xlfn.XLOOKUP($A196,Indata!$A:$A,Indata!I:I)*Modellvärden!I$7)+Modellvärden!I$6,"")</f>
        <v>32.718729340000003</v>
      </c>
      <c r="J196" s="56">
        <f>IF(_xlfn.XLOOKUP($A196,Indata!$A:$A,Indata!J:J)&lt;&gt;0,(_xlfn.XLOOKUP($A196,Indata!$A:$A,Indata!J:J)*Modellvärden!J$7)+Modellvärden!J$6,"")</f>
        <v>37.360678560000004</v>
      </c>
      <c r="K196" s="56">
        <f>IF(_xlfn.XLOOKUP($A196,Indata!$A:$A,Indata!K:K)&lt;&gt;0,(_xlfn.XLOOKUP($A196,Indata!$A:$A,Indata!K:K)*Modellvärden!K$7)+Modellvärden!K$6,"")</f>
        <v>26.293828490000003</v>
      </c>
      <c r="L196" s="56">
        <f>IF(_xlfn.XLOOKUP($A196,Indata!$A:$A,Indata!L:L)&lt;&gt;0,(_xlfn.XLOOKUP($A196,Indata!$A:$A,Indata!L:L)*Modellvärden!L$7)+Modellvärden!L$6,"")</f>
        <v>27.019483000000008</v>
      </c>
      <c r="M196" t="str">
        <f>_xlfn.XLOOKUP(A196,Indata!A:A,Indata!M:M)</f>
        <v>Landsbygdskommun med besöksnäring</v>
      </c>
      <c r="N196" s="57">
        <f>IF(K196="",(B196*Modellvärden!B$11)+(C196*Modellvärden!C$11)+(D196*Modellvärden!D$11)+(E196*Modellvärden!E$11)+(F196*Modellvärden!F$11)+(G196*Modellvärden!G$11), (B196*Modellvärden!B$4)+(C196*Modellvärden!C$4)+(D196*Modellvärden!D$4)+(E196*Modellvärden!E$4)+(F196*Modellvärden!F$4)+(G196*Modellvärden!G$4)+(H196*Modellvärden!H$4)+(I196*Modellvärden!I$4)+(J196*Modellvärden!J$4)+(K196*Modellvärden!K$4)+(L196*Modellvärden!L$4))</f>
        <v>30.275188605964111</v>
      </c>
      <c r="O196" s="57">
        <f>IF(K196="",(B196*Modellvärden!B$12)+(C196*Modellvärden!C$12)+(D196*Modellvärden!D$12)+(E196*Modellvärden!E$12)+(F196*Modellvärden!F$12)+(G196*Modellvärden!G$12),(B196*Modellvärden!B$5)+(C196*Modellvärden!C$5)+(D196*Modellvärden!D$5)+(E196*Modellvärden!E$5)+(F196*Modellvärden!F$5)+(G196*Modellvärden!G$5)+(H196*Modellvärden!H$5)+(I196*Modellvärden!I$5)+(J196*Modellvärden!J$5)
+(K196*Modellvärden!K$5)+(L196*Modellvärden!L$5))</f>
        <v>30.543021875907563</v>
      </c>
      <c r="P196" s="57">
        <f>(_xlfn.XLOOKUP(M196,Regressionsresultat!$B$53:$B$61,Modellvärden!$B$21:$B$29)*Modellvärden!$B$18)</f>
        <v>33.92051</v>
      </c>
      <c r="Q196" s="57">
        <f t="shared" si="3"/>
        <v>31.579573493957223</v>
      </c>
      <c r="R196" s="57"/>
    </row>
    <row r="197" spans="1:18" ht="16" x14ac:dyDescent="0.35">
      <c r="A197" s="55" t="s">
        <v>173</v>
      </c>
      <c r="B197" s="56">
        <f>IF(_xlfn.XLOOKUP($A197,Indata!$A:$A,Indata!B:B)&lt;&gt;0,(_xlfn.XLOOKUP($A197,Indata!$A:$A,Indata!B:B)*Modellvärden!B$7)+Modellvärden!B$6,"")</f>
        <v>37.653683359000006</v>
      </c>
      <c r="C197" s="56">
        <f>IF(_xlfn.XLOOKUP($A197,Indata!$A:$A,Indata!C:C)&lt;&gt;0,(_xlfn.XLOOKUP($A197,Indata!$A:$A,Indata!C:C)*Modellvärden!C$7)+Modellvärden!C$6,"")</f>
        <v>32.406002800000003</v>
      </c>
      <c r="D197" s="56">
        <f>IF(_xlfn.XLOOKUP($A197,Indata!$A:$A,Indata!D:D)&lt;&gt;0,(_xlfn.XLOOKUP($A197,Indata!$A:$A,Indata!D:D)*Modellvärden!D$7)+Modellvärden!D$6,"")</f>
        <v>34.334453400000001</v>
      </c>
      <c r="E197" s="56">
        <f>IF(_xlfn.XLOOKUP($A197,Indata!$A:$A,Indata!E:E)&lt;&gt;0,(_xlfn.XLOOKUP($A197,Indata!$A:$A,Indata!E:E)*Modellvärden!E$7)+Modellvärden!E$6,"")</f>
        <v>33.861793800000001</v>
      </c>
      <c r="F197" s="56">
        <f>IF(_xlfn.XLOOKUP($A197,Indata!$A:$A,Indata!F:F)&lt;&gt;0,(_xlfn.XLOOKUP($A197,Indata!$A:$A,Indata!F:F)*Modellvärden!F$7)+Modellvärden!F$6,"")</f>
        <v>35.626915683406111</v>
      </c>
      <c r="G197" s="56">
        <f>IF(_xlfn.XLOOKUP($A197,Indata!$A:$A,Indata!G:G)&lt;&gt;0,(_xlfn.XLOOKUP($A197,Indata!$A:$A,Indata!G:G)*Modellvärden!G$7)+Modellvärden!G$6,"")</f>
        <v>43.585608799999996</v>
      </c>
      <c r="H197" s="56">
        <f>IF(_xlfn.XLOOKUP($A197,Indata!$A:$A,Indata!H:H)&lt;&gt;0,(_xlfn.XLOOKUP($A197,Indata!$A:$A,Indata!H:H)*Modellvärden!H$7)+Modellvärden!H$6,"")</f>
        <v>31.581824559999994</v>
      </c>
      <c r="I197" s="56">
        <f>IF(_xlfn.XLOOKUP($A197,Indata!$A:$A,Indata!I:I)&lt;&gt;0,(_xlfn.XLOOKUP($A197,Indata!$A:$A,Indata!I:I)*Modellvärden!I$7)+Modellvärden!I$6,"")</f>
        <v>33.478142320000003</v>
      </c>
      <c r="J197" s="56">
        <f>IF(_xlfn.XLOOKUP($A197,Indata!$A:$A,Indata!J:J)&lt;&gt;0,(_xlfn.XLOOKUP($A197,Indata!$A:$A,Indata!J:J)*Modellvärden!J$7)+Modellvärden!J$6,"")</f>
        <v>33.395176560000003</v>
      </c>
      <c r="K197" s="56">
        <f>IF(_xlfn.XLOOKUP($A197,Indata!$A:$A,Indata!K:K)&lt;&gt;0,(_xlfn.XLOOKUP($A197,Indata!$A:$A,Indata!K:K)*Modellvärden!K$7)+Modellvärden!K$6,"")</f>
        <v>29.146099</v>
      </c>
      <c r="L197" s="56">
        <f>IF(_xlfn.XLOOKUP($A197,Indata!$A:$A,Indata!L:L)&lt;&gt;0,(_xlfn.XLOOKUP($A197,Indata!$A:$A,Indata!L:L)*Modellvärden!L$7)+Modellvärden!L$6,"")</f>
        <v>27.711452799999989</v>
      </c>
      <c r="M197" t="str">
        <f>_xlfn.XLOOKUP(A197,Indata!A:A,Indata!M:M)</f>
        <v>Landsbygdskommun med besöksnäring</v>
      </c>
      <c r="N197" s="57">
        <f>IF(K197="",(B197*Modellvärden!B$11)+(C197*Modellvärden!C$11)+(D197*Modellvärden!D$11)+(E197*Modellvärden!E$11)+(F197*Modellvärden!F$11)+(G197*Modellvärden!G$11), (B197*Modellvärden!B$4)+(C197*Modellvärden!C$4)+(D197*Modellvärden!D$4)+(E197*Modellvärden!E$4)+(F197*Modellvärden!F$4)+(G197*Modellvärden!G$4)+(H197*Modellvärden!H$4)+(I197*Modellvärden!I$4)+(J197*Modellvärden!J$4)+(K197*Modellvärden!K$4)+(L197*Modellvärden!L$4))</f>
        <v>33.736156229563669</v>
      </c>
      <c r="O197" s="57">
        <f>IF(K197="",(B197*Modellvärden!B$12)+(C197*Modellvärden!C$12)+(D197*Modellvärden!D$12)+(E197*Modellvärden!E$12)+(F197*Modellvärden!F$12)+(G197*Modellvärden!G$12),(B197*Modellvärden!B$5)+(C197*Modellvärden!C$5)+(D197*Modellvärden!D$5)+(E197*Modellvärden!E$5)+(F197*Modellvärden!F$5)+(G197*Modellvärden!G$5)+(H197*Modellvärden!H$5)+(I197*Modellvärden!I$5)+(J197*Modellvärden!J$5)
+(K197*Modellvärden!K$5)+(L197*Modellvärden!L$5))</f>
        <v>33.548011679376991</v>
      </c>
      <c r="P197" s="57">
        <f>(_xlfn.XLOOKUP(M197,Regressionsresultat!$B$53:$B$61,Modellvärden!$B$21:$B$29)*Modellvärden!$B$18)</f>
        <v>33.92051</v>
      </c>
      <c r="Q197" s="57">
        <f t="shared" si="3"/>
        <v>33.734892636313553</v>
      </c>
      <c r="R197" s="57"/>
    </row>
    <row r="198" spans="1:18" ht="16" x14ac:dyDescent="0.35">
      <c r="A198" s="55" t="s">
        <v>127</v>
      </c>
      <c r="B198" s="56">
        <f>IF(_xlfn.XLOOKUP($A198,Indata!$A:$A,Indata!B:B)&lt;&gt;0,(_xlfn.XLOOKUP($A198,Indata!$A:$A,Indata!B:B)*Modellvärden!B$7)+Modellvärden!B$6,"")</f>
        <v>37.711286158</v>
      </c>
      <c r="C198" s="56">
        <f>IF(_xlfn.XLOOKUP($A198,Indata!$A:$A,Indata!C:C)&lt;&gt;0,(_xlfn.XLOOKUP($A198,Indata!$A:$A,Indata!C:C)*Modellvärden!C$7)+Modellvärden!C$6,"")</f>
        <v>34.105592799999997</v>
      </c>
      <c r="D198" s="56">
        <f>IF(_xlfn.XLOOKUP($A198,Indata!$A:$A,Indata!D:D)&lt;&gt;0,(_xlfn.XLOOKUP($A198,Indata!$A:$A,Indata!D:D)*Modellvärden!D$7)+Modellvärden!D$6,"")</f>
        <v>36.026630040000001</v>
      </c>
      <c r="E198" s="56">
        <f>IF(_xlfn.XLOOKUP($A198,Indata!$A:$A,Indata!E:E)&lt;&gt;0,(_xlfn.XLOOKUP($A198,Indata!$A:$A,Indata!E:E)*Modellvärden!E$7)+Modellvärden!E$6,"")</f>
        <v>34.769668299999999</v>
      </c>
      <c r="F198" s="56">
        <f>IF(_xlfn.XLOOKUP($A198,Indata!$A:$A,Indata!F:F)&lt;&gt;0,(_xlfn.XLOOKUP($A198,Indata!$A:$A,Indata!F:F)*Modellvärden!F$7)+Modellvärden!F$6,"")</f>
        <v>33.366651303308686</v>
      </c>
      <c r="G198" s="56">
        <f>IF(_xlfn.XLOOKUP($A198,Indata!$A:$A,Indata!G:G)&lt;&gt;0,(_xlfn.XLOOKUP($A198,Indata!$A:$A,Indata!G:G)*Modellvärden!G$7)+Modellvärden!G$6,"")</f>
        <v>33.971584</v>
      </c>
      <c r="H198" s="56">
        <f>IF(_xlfn.XLOOKUP($A198,Indata!$A:$A,Indata!H:H)&lt;&gt;0,(_xlfn.XLOOKUP($A198,Indata!$A:$A,Indata!H:H)*Modellvärden!H$7)+Modellvärden!H$6,"")</f>
        <v>31.303695640000001</v>
      </c>
      <c r="I198" s="56">
        <f>IF(_xlfn.XLOOKUP($A198,Indata!$A:$A,Indata!I:I)&lt;&gt;0,(_xlfn.XLOOKUP($A198,Indata!$A:$A,Indata!I:I)*Modellvärden!I$7)+Modellvärden!I$6,"")</f>
        <v>48.244505820000001</v>
      </c>
      <c r="J198" s="56">
        <f>IF(_xlfn.XLOOKUP($A198,Indata!$A:$A,Indata!J:J)&lt;&gt;0,(_xlfn.XLOOKUP($A198,Indata!$A:$A,Indata!J:J)*Modellvärden!J$7)+Modellvärden!J$6,"")</f>
        <v>31.491735600000002</v>
      </c>
      <c r="K198" s="56">
        <f>IF(_xlfn.XLOOKUP($A198,Indata!$A:$A,Indata!K:K)&lt;&gt;0,(_xlfn.XLOOKUP($A198,Indata!$A:$A,Indata!K:K)*Modellvärden!K$7)+Modellvärden!K$6,"")</f>
        <v>31.709531989999999</v>
      </c>
      <c r="L198" s="56">
        <f>IF(_xlfn.XLOOKUP($A198,Indata!$A:$A,Indata!L:L)&lt;&gt;0,(_xlfn.XLOOKUP($A198,Indata!$A:$A,Indata!L:L)*Modellvärden!L$7)+Modellvärden!L$6,"")</f>
        <v>29.095392400000009</v>
      </c>
      <c r="M198" t="str">
        <f>_xlfn.XLOOKUP(A198,Indata!A:A,Indata!M:M)</f>
        <v>Pendlingskommun nära storstad</v>
      </c>
      <c r="N198" s="57">
        <f>IF(K198="",(B198*Modellvärden!B$11)+(C198*Modellvärden!C$11)+(D198*Modellvärden!D$11)+(E198*Modellvärden!E$11)+(F198*Modellvärden!F$11)+(G198*Modellvärden!G$11), (B198*Modellvärden!B$4)+(C198*Modellvärden!C$4)+(D198*Modellvärden!D$4)+(E198*Modellvärden!E$4)+(F198*Modellvärden!F$4)+(G198*Modellvärden!G$4)+(H198*Modellvärden!H$4)+(I198*Modellvärden!I$4)+(J198*Modellvärden!J$4)+(K198*Modellvärden!K$4)+(L198*Modellvärden!L$4))</f>
        <v>35.152395683559725</v>
      </c>
      <c r="O198" s="57">
        <f>IF(K198="",(B198*Modellvärden!B$12)+(C198*Modellvärden!C$12)+(D198*Modellvärden!D$12)+(E198*Modellvärden!E$12)+(F198*Modellvärden!F$12)+(G198*Modellvärden!G$12),(B198*Modellvärden!B$5)+(C198*Modellvärden!C$5)+(D198*Modellvärden!D$5)+(E198*Modellvärden!E$5)+(F198*Modellvärden!F$5)+(G198*Modellvärden!G$5)+(H198*Modellvärden!H$5)+(I198*Modellvärden!I$5)+(J198*Modellvärden!J$5)
+(K198*Modellvärden!K$5)+(L198*Modellvärden!L$5))</f>
        <v>35.383732171013904</v>
      </c>
      <c r="P198" s="57">
        <f>(_xlfn.XLOOKUP(M198,Regressionsresultat!$B$53:$B$61,Modellvärden!$B$21:$B$29)*Modellvärden!$B$18)</f>
        <v>36.636769999999999</v>
      </c>
      <c r="Q198" s="57">
        <f t="shared" si="3"/>
        <v>35.724299284857878</v>
      </c>
      <c r="R198" s="57"/>
    </row>
    <row r="199" spans="1:18" ht="16" x14ac:dyDescent="0.35">
      <c r="A199" s="55" t="s">
        <v>170</v>
      </c>
      <c r="B199" s="56">
        <f>IF(_xlfn.XLOOKUP($A199,Indata!$A:$A,Indata!B:B)&lt;&gt;0,(_xlfn.XLOOKUP($A199,Indata!$A:$A,Indata!B:B)*Modellvärden!B$7)+Modellvärden!B$6,"")</f>
        <v>37.445278963</v>
      </c>
      <c r="C199" s="56">
        <f>IF(_xlfn.XLOOKUP($A199,Indata!$A:$A,Indata!C:C)&lt;&gt;0,(_xlfn.XLOOKUP($A199,Indata!$A:$A,Indata!C:C)*Modellvärden!C$7)+Modellvärden!C$6,"")</f>
        <v>34.172261800000001</v>
      </c>
      <c r="D199" s="56">
        <f>IF(_xlfn.XLOOKUP($A199,Indata!$A:$A,Indata!D:D)&lt;&gt;0,(_xlfn.XLOOKUP($A199,Indata!$A:$A,Indata!D:D)*Modellvärden!D$7)+Modellvärden!D$6,"")</f>
        <v>34.73867568</v>
      </c>
      <c r="E199" s="56">
        <f>IF(_xlfn.XLOOKUP($A199,Indata!$A:$A,Indata!E:E)&lt;&gt;0,(_xlfn.XLOOKUP($A199,Indata!$A:$A,Indata!E:E)*Modellvärden!E$7)+Modellvärden!E$6,"")</f>
        <v>35.300307500000002</v>
      </c>
      <c r="F199" s="56">
        <f>IF(_xlfn.XLOOKUP($A199,Indata!$A:$A,Indata!F:F)&lt;&gt;0,(_xlfn.XLOOKUP($A199,Indata!$A:$A,Indata!F:F)*Modellvärden!F$7)+Modellvärden!F$6,"")</f>
        <v>36.598409775385718</v>
      </c>
      <c r="G199" s="56">
        <f>IF(_xlfn.XLOOKUP($A199,Indata!$A:$A,Indata!G:G)&lt;&gt;0,(_xlfn.XLOOKUP($A199,Indata!$A:$A,Indata!G:G)*Modellvärden!G$7)+Modellvärden!G$6,"")</f>
        <v>37.018281999999999</v>
      </c>
      <c r="H199" s="56">
        <f>IF(_xlfn.XLOOKUP($A199,Indata!$A:$A,Indata!H:H)&lt;&gt;0,(_xlfn.XLOOKUP($A199,Indata!$A:$A,Indata!H:H)*Modellvärden!H$7)+Modellvärden!H$6,"")</f>
        <v>32.879759519999993</v>
      </c>
      <c r="I199" s="56">
        <f>IF(_xlfn.XLOOKUP($A199,Indata!$A:$A,Indata!I:I)&lt;&gt;0,(_xlfn.XLOOKUP($A199,Indata!$A:$A,Indata!I:I)*Modellvärden!I$7)+Modellvärden!I$6,"")</f>
        <v>23.858911239999998</v>
      </c>
      <c r="J199" s="56">
        <f>IF(_xlfn.XLOOKUP($A199,Indata!$A:$A,Indata!J:J)&lt;&gt;0,(_xlfn.XLOOKUP($A199,Indata!$A:$A,Indata!J:J)*Modellvärden!J$7)+Modellvärden!J$6,"")</f>
        <v>28.795194240000001</v>
      </c>
      <c r="K199" s="56">
        <f>IF(_xlfn.XLOOKUP($A199,Indata!$A:$A,Indata!K:K)&lt;&gt;0,(_xlfn.XLOOKUP($A199,Indata!$A:$A,Indata!K:K)*Modellvärden!K$7)+Modellvärden!K$6,"")</f>
        <v>34.958954089999999</v>
      </c>
      <c r="L199" s="56">
        <f>IF(_xlfn.XLOOKUP($A199,Indata!$A:$A,Indata!L:L)&lt;&gt;0,(_xlfn.XLOOKUP($A199,Indata!$A:$A,Indata!L:L)*Modellvärden!L$7)+Modellvärden!L$6,"")</f>
        <v>30.479331999999999</v>
      </c>
      <c r="M199" t="str">
        <f>_xlfn.XLOOKUP(A199,Indata!A:A,Indata!M:M)</f>
        <v>Pendlingskommun nära storstad</v>
      </c>
      <c r="N199" s="57">
        <f>IF(K199="",(B199*Modellvärden!B$11)+(C199*Modellvärden!C$11)+(D199*Modellvärden!D$11)+(E199*Modellvärden!E$11)+(F199*Modellvärden!F$11)+(G199*Modellvärden!G$11), (B199*Modellvärden!B$4)+(C199*Modellvärden!C$4)+(D199*Modellvärden!D$4)+(E199*Modellvärden!E$4)+(F199*Modellvärden!F$4)+(G199*Modellvärden!G$4)+(H199*Modellvärden!H$4)+(I199*Modellvärden!I$4)+(J199*Modellvärden!J$4)+(K199*Modellvärden!K$4)+(L199*Modellvärden!L$4))</f>
        <v>32.729892429592581</v>
      </c>
      <c r="O199" s="57">
        <f>IF(K199="",(B199*Modellvärden!B$12)+(C199*Modellvärden!C$12)+(D199*Modellvärden!D$12)+(E199*Modellvärden!E$12)+(F199*Modellvärden!F$12)+(G199*Modellvärden!G$12),(B199*Modellvärden!B$5)+(C199*Modellvärden!C$5)+(D199*Modellvärden!D$5)+(E199*Modellvärden!E$5)+(F199*Modellvärden!F$5)+(G199*Modellvärden!G$5)+(H199*Modellvärden!H$5)+(I199*Modellvärden!I$5)+(J199*Modellvärden!J$5)
+(K199*Modellvärden!K$5)+(L199*Modellvärden!L$5))</f>
        <v>32.495978918090721</v>
      </c>
      <c r="P199" s="57">
        <f>(_xlfn.XLOOKUP(M199,Regressionsresultat!$B$53:$B$61,Modellvärden!$B$21:$B$29)*Modellvärden!$B$18)</f>
        <v>36.636769999999999</v>
      </c>
      <c r="Q199" s="57">
        <f t="shared" si="3"/>
        <v>33.954213782561098</v>
      </c>
      <c r="R199" s="57"/>
    </row>
    <row r="200" spans="1:18" ht="16" x14ac:dyDescent="0.35">
      <c r="A200" s="55" t="s">
        <v>31</v>
      </c>
      <c r="B200" s="56">
        <f>IF(_xlfn.XLOOKUP($A200,Indata!$A:$A,Indata!B:B)&lt;&gt;0,(_xlfn.XLOOKUP($A200,Indata!$A:$A,Indata!B:B)*Modellvärden!B$7)+Modellvärden!B$6,"")</f>
        <v>37.563767242000004</v>
      </c>
      <c r="C200" s="56">
        <f>IF(_xlfn.XLOOKUP($A200,Indata!$A:$A,Indata!C:C)&lt;&gt;0,(_xlfn.XLOOKUP($A200,Indata!$A:$A,Indata!C:C)*Modellvärden!C$7)+Modellvärden!C$6,"")</f>
        <v>124.41776770000001</v>
      </c>
      <c r="D200" s="56">
        <f>IF(_xlfn.XLOOKUP($A200,Indata!$A:$A,Indata!D:D)&lt;&gt;0,(_xlfn.XLOOKUP($A200,Indata!$A:$A,Indata!D:D)*Modellvärden!D$7)+Modellvärden!D$6,"")</f>
        <v>81.09158844000001</v>
      </c>
      <c r="E200" s="56">
        <f>IF(_xlfn.XLOOKUP($A200,Indata!$A:$A,Indata!E:E)&lt;&gt;0,(_xlfn.XLOOKUP($A200,Indata!$A:$A,Indata!E:E)*Modellvärden!E$7)+Modellvärden!E$6,"")</f>
        <v>119.1735697</v>
      </c>
      <c r="F200" s="56">
        <f>IF(_xlfn.XLOOKUP($A200,Indata!$A:$A,Indata!F:F)&lt;&gt;0,(_xlfn.XLOOKUP($A200,Indata!$A:$A,Indata!F:F)*Modellvärden!F$7)+Modellvärden!F$6,"")</f>
        <v>41.192512676583249</v>
      </c>
      <c r="G200" s="56">
        <f>IF(_xlfn.XLOOKUP($A200,Indata!$A:$A,Indata!G:G)&lt;&gt;0,(_xlfn.XLOOKUP($A200,Indata!$A:$A,Indata!G:G)*Modellvärden!G$7)+Modellvärden!G$6,"")</f>
        <v>43.721017599999996</v>
      </c>
      <c r="H200" s="56" t="str">
        <f>IF(_xlfn.XLOOKUP($A200,Indata!$A:$A,Indata!H:H)&lt;&gt;0,(_xlfn.XLOOKUP($A200,Indata!$A:$A,Indata!H:H)*Modellvärden!H$7)+Modellvärden!H$6,"")</f>
        <v/>
      </c>
      <c r="I200" s="56" t="str">
        <f>IF(_xlfn.XLOOKUP($A200,Indata!$A:$A,Indata!I:I)&lt;&gt;0,(_xlfn.XLOOKUP($A200,Indata!$A:$A,Indata!I:I)*Modellvärden!I$7)+Modellvärden!I$6,"")</f>
        <v/>
      </c>
      <c r="J200" s="56" t="str">
        <f>IF(_xlfn.XLOOKUP($A200,Indata!$A:$A,Indata!J:J)&lt;&gt;0,(_xlfn.XLOOKUP($A200,Indata!$A:$A,Indata!J:J)*Modellvärden!J$7)+Modellvärden!J$6,"")</f>
        <v/>
      </c>
      <c r="K200" s="56" t="str">
        <f>IF(_xlfn.XLOOKUP($A200,Indata!$A:$A,Indata!K:K)&lt;&gt;0,(_xlfn.XLOOKUP($A200,Indata!$A:$A,Indata!K:K)*Modellvärden!K$7)+Modellvärden!K$6,"")</f>
        <v/>
      </c>
      <c r="L200" s="56" t="str">
        <f>IF(_xlfn.XLOOKUP($A200,Indata!$A:$A,Indata!L:L)&lt;&gt;0,(_xlfn.XLOOKUP($A200,Indata!$A:$A,Indata!L:L)*Modellvärden!L$7)+Modellvärden!L$6,"")</f>
        <v/>
      </c>
      <c r="M200" t="str">
        <f>_xlfn.XLOOKUP(A200,Indata!A:A,Indata!M:M)</f>
        <v>Storstäder</v>
      </c>
      <c r="N200" s="57">
        <f>IF(K200="",(B200*Modellvärden!B$11)+(C200*Modellvärden!C$11)+(D200*Modellvärden!D$11)+(E200*Modellvärden!E$11)+(F200*Modellvärden!F$11)+(G200*Modellvärden!G$11), (B200*Modellvärden!B$4)+(C200*Modellvärden!C$4)+(D200*Modellvärden!D$4)+(E200*Modellvärden!E$4)+(F200*Modellvärden!F$4)+(G200*Modellvärden!G$4)+(H200*Modellvärden!H$4)+(I200*Modellvärden!I$4)+(J200*Modellvärden!J$4)+(K200*Modellvärden!K$4)+(L200*Modellvärden!L$4))</f>
        <v>82.807094886559568</v>
      </c>
      <c r="O200" s="57">
        <f>IF(K200="",(B200*Modellvärden!B$12)+(C200*Modellvärden!C$12)+(D200*Modellvärden!D$12)+(E200*Modellvärden!E$12)+(F200*Modellvärden!F$12)+(G200*Modellvärden!G$12),(B200*Modellvärden!B$5)+(C200*Modellvärden!C$5)+(D200*Modellvärden!D$5)+(E200*Modellvärden!E$5)+(F200*Modellvärden!F$5)+(G200*Modellvärden!G$5)+(H200*Modellvärden!H$5)+(I200*Modellvärden!I$5)+(J200*Modellvärden!J$5)
+(K200*Modellvärden!K$5)+(L200*Modellvärden!L$5))</f>
        <v>91.334110940890184</v>
      </c>
      <c r="P200" s="57">
        <f>(_xlfn.XLOOKUP(M200,Regressionsresultat!$B$53:$B$61,Modellvärden!$B$21:$B$29)*Modellvärden!$B$18)</f>
        <v>107.94183</v>
      </c>
      <c r="Q200" s="57">
        <f t="shared" si="3"/>
        <v>94.027678609149916</v>
      </c>
      <c r="R200" s="57"/>
    </row>
    <row r="201" spans="1:18" ht="16" x14ac:dyDescent="0.35">
      <c r="A201" s="55" t="s">
        <v>220</v>
      </c>
      <c r="B201" s="56">
        <f>IF(_xlfn.XLOOKUP($A201,Indata!$A:$A,Indata!B:B)&lt;&gt;0,(_xlfn.XLOOKUP($A201,Indata!$A:$A,Indata!B:B)*Modellvärden!B$7)+Modellvärden!B$6,"")</f>
        <v>37.188734692000004</v>
      </c>
      <c r="C201" s="56">
        <f>IF(_xlfn.XLOOKUP($A201,Indata!$A:$A,Indata!C:C)&lt;&gt;0,(_xlfn.XLOOKUP($A201,Indata!$A:$A,Indata!C:C)*Modellvärden!C$7)+Modellvärden!C$6,"")</f>
        <v>31.912933899999999</v>
      </c>
      <c r="D201" s="56">
        <f>IF(_xlfn.XLOOKUP($A201,Indata!$A:$A,Indata!D:D)&lt;&gt;0,(_xlfn.XLOOKUP($A201,Indata!$A:$A,Indata!D:D)*Modellvärden!D$7)+Modellvärden!D$6,"")</f>
        <v>33.834329160000003</v>
      </c>
      <c r="E201" s="56">
        <f>IF(_xlfn.XLOOKUP($A201,Indata!$A:$A,Indata!E:E)&lt;&gt;0,(_xlfn.XLOOKUP($A201,Indata!$A:$A,Indata!E:E)*Modellvärden!E$7)+Modellvärden!E$6,"")</f>
        <v>33.703011799999999</v>
      </c>
      <c r="F201" s="56">
        <f>IF(_xlfn.XLOOKUP($A201,Indata!$A:$A,Indata!F:F)&lt;&gt;0,(_xlfn.XLOOKUP($A201,Indata!$A:$A,Indata!F:F)*Modellvärden!F$7)+Modellvärden!F$6,"")</f>
        <v>33.208415404430703</v>
      </c>
      <c r="G201" s="56">
        <f>IF(_xlfn.XLOOKUP($A201,Indata!$A:$A,Indata!G:G)&lt;&gt;0,(_xlfn.XLOOKUP($A201,Indata!$A:$A,Indata!G:G)*Modellvärden!G$7)+Modellvärden!G$6,"")</f>
        <v>25.914760399999999</v>
      </c>
      <c r="H201" s="56" t="str">
        <f>IF(_xlfn.XLOOKUP($A201,Indata!$A:$A,Indata!H:H)&lt;&gt;0,(_xlfn.XLOOKUP($A201,Indata!$A:$A,Indata!H:H)*Modellvärden!H$7)+Modellvärden!H$6,"")</f>
        <v/>
      </c>
      <c r="I201" s="56" t="str">
        <f>IF(_xlfn.XLOOKUP($A201,Indata!$A:$A,Indata!I:I)&lt;&gt;0,(_xlfn.XLOOKUP($A201,Indata!$A:$A,Indata!I:I)*Modellvärden!I$7)+Modellvärden!I$6,"")</f>
        <v/>
      </c>
      <c r="J201" s="56" t="str">
        <f>IF(_xlfn.XLOOKUP($A201,Indata!$A:$A,Indata!J:J)&lt;&gt;0,(_xlfn.XLOOKUP($A201,Indata!$A:$A,Indata!J:J)*Modellvärden!J$7)+Modellvärden!J$6,"")</f>
        <v/>
      </c>
      <c r="K201" s="56" t="str">
        <f>IF(_xlfn.XLOOKUP($A201,Indata!$A:$A,Indata!K:K)&lt;&gt;0,(_xlfn.XLOOKUP($A201,Indata!$A:$A,Indata!K:K)*Modellvärden!K$7)+Modellvärden!K$6,"")</f>
        <v/>
      </c>
      <c r="L201" s="56" t="str">
        <f>IF(_xlfn.XLOOKUP($A201,Indata!$A:$A,Indata!L:L)&lt;&gt;0,(_xlfn.XLOOKUP($A201,Indata!$A:$A,Indata!L:L)*Modellvärden!L$7)+Modellvärden!L$6,"")</f>
        <v/>
      </c>
      <c r="M201" t="str">
        <f>_xlfn.XLOOKUP(A201,Indata!A:A,Indata!M:M)</f>
        <v>Pendlingskommun nära mindre tätort</v>
      </c>
      <c r="N201" s="57">
        <f>IF(K201="",(B201*Modellvärden!B$11)+(C201*Modellvärden!C$11)+(D201*Modellvärden!D$11)+(E201*Modellvärden!E$11)+(F201*Modellvärden!F$11)+(G201*Modellvärden!G$11), (B201*Modellvärden!B$4)+(C201*Modellvärden!C$4)+(D201*Modellvärden!D$4)+(E201*Modellvärden!E$4)+(F201*Modellvärden!F$4)+(G201*Modellvärden!G$4)+(H201*Modellvärden!H$4)+(I201*Modellvärden!I$4)+(J201*Modellvärden!J$4)+(K201*Modellvärden!K$4)+(L201*Modellvärden!L$4))</f>
        <v>32.328808573758437</v>
      </c>
      <c r="O201" s="57">
        <f>IF(K201="",(B201*Modellvärden!B$12)+(C201*Modellvärden!C$12)+(D201*Modellvärden!D$12)+(E201*Modellvärden!E$12)+(F201*Modellvärden!F$12)+(G201*Modellvärden!G$12),(B201*Modellvärden!B$5)+(C201*Modellvärden!C$5)+(D201*Modellvärden!D$5)+(E201*Modellvärden!E$5)+(F201*Modellvärden!F$5)+(G201*Modellvärden!G$5)+(H201*Modellvärden!H$5)+(I201*Modellvärden!I$5)+(J201*Modellvärden!J$5)
+(K201*Modellvärden!K$5)+(L201*Modellvärden!L$5))</f>
        <v>32.204077800833886</v>
      </c>
      <c r="P201" s="57">
        <f>(_xlfn.XLOOKUP(M201,Regressionsresultat!$B$53:$B$61,Modellvärden!$B$21:$B$29)*Modellvärden!$B$18)</f>
        <v>35.411339999999996</v>
      </c>
      <c r="Q201" s="57">
        <f t="shared" si="3"/>
        <v>33.314742124864104</v>
      </c>
      <c r="R201" s="57"/>
    </row>
    <row r="202" spans="1:18" ht="16" x14ac:dyDescent="0.35">
      <c r="A202" s="55" t="s">
        <v>308</v>
      </c>
      <c r="B202" s="56">
        <f>IF(_xlfn.XLOOKUP($A202,Indata!$A:$A,Indata!B:B)&lt;&gt;0,(_xlfn.XLOOKUP($A202,Indata!$A:$A,Indata!B:B)*Modellvärden!B$7)+Modellvärden!B$6,"")</f>
        <v>24.522867664000003</v>
      </c>
      <c r="C202" s="56">
        <f>IF(_xlfn.XLOOKUP($A202,Indata!$A:$A,Indata!C:C)&lt;&gt;0,(_xlfn.XLOOKUP($A202,Indata!$A:$A,Indata!C:C)*Modellvärden!C$7)+Modellvärden!C$6,"")</f>
        <v>32.0838319</v>
      </c>
      <c r="D202" s="56">
        <f>IF(_xlfn.XLOOKUP($A202,Indata!$A:$A,Indata!D:D)&lt;&gt;0,(_xlfn.XLOOKUP($A202,Indata!$A:$A,Indata!D:D)*Modellvärden!D$7)+Modellvärden!D$6,"")</f>
        <v>33.754560240000004</v>
      </c>
      <c r="E202" s="56">
        <f>IF(_xlfn.XLOOKUP($A202,Indata!$A:$A,Indata!E:E)&lt;&gt;0,(_xlfn.XLOOKUP($A202,Indata!$A:$A,Indata!E:E)*Modellvärden!E$7)+Modellvärden!E$6,"")</f>
        <v>33.656913799999998</v>
      </c>
      <c r="F202" s="56">
        <f>IF(_xlfn.XLOOKUP($A202,Indata!$A:$A,Indata!F:F)&lt;&gt;0,(_xlfn.XLOOKUP($A202,Indata!$A:$A,Indata!F:F)*Modellvärden!F$7)+Modellvärden!F$6,"")</f>
        <v>35.643621303288668</v>
      </c>
      <c r="G202" s="56">
        <f>IF(_xlfn.XLOOKUP($A202,Indata!$A:$A,Indata!G:G)&lt;&gt;0,(_xlfn.XLOOKUP($A202,Indata!$A:$A,Indata!G:G)*Modellvärden!G$7)+Modellvärden!G$6,"")</f>
        <v>31.940451999999997</v>
      </c>
      <c r="H202" s="56">
        <f>IF(_xlfn.XLOOKUP($A202,Indata!$A:$A,Indata!H:H)&lt;&gt;0,(_xlfn.XLOOKUP($A202,Indata!$A:$A,Indata!H:H)*Modellvärden!H$7)+Modellvärden!H$6,"")</f>
        <v>30.701082980000002</v>
      </c>
      <c r="I202" s="56">
        <f>IF(_xlfn.XLOOKUP($A202,Indata!$A:$A,Indata!I:I)&lt;&gt;0,(_xlfn.XLOOKUP($A202,Indata!$A:$A,Indata!I:I)*Modellvärden!I$7)+Modellvärden!I$6,"")</f>
        <v>22.086947620000004</v>
      </c>
      <c r="J202" s="56">
        <f>IF(_xlfn.XLOOKUP($A202,Indata!$A:$A,Indata!J:J)&lt;&gt;0,(_xlfn.XLOOKUP($A202,Indata!$A:$A,Indata!J:J)*Modellvärden!J$7)+Modellvärden!J$6,"")</f>
        <v>28.0549672</v>
      </c>
      <c r="K202" s="56">
        <f>IF(_xlfn.XLOOKUP($A202,Indata!$A:$A,Indata!K:K)&lt;&gt;0,(_xlfn.XLOOKUP($A202,Indata!$A:$A,Indata!K:K)*Modellvärden!K$7)+Modellvärden!K$6,"")</f>
        <v>32.46773048</v>
      </c>
      <c r="L202" s="56">
        <f>IF(_xlfn.XLOOKUP($A202,Indata!$A:$A,Indata!L:L)&lt;&gt;0,(_xlfn.XLOOKUP($A202,Indata!$A:$A,Indata!L:L)*Modellvärden!L$7)+Modellvärden!L$6,"")</f>
        <v>31.171301800000009</v>
      </c>
      <c r="M202" t="str">
        <f>_xlfn.XLOOKUP(A202,Indata!A:A,Indata!M:M)</f>
        <v>Landsbygdskommun med besöksnäring</v>
      </c>
      <c r="N202" s="57">
        <f>IF(K202="",(B202*Modellvärden!B$11)+(C202*Modellvärden!C$11)+(D202*Modellvärden!D$11)+(E202*Modellvärden!E$11)+(F202*Modellvärden!F$11)+(G202*Modellvärden!G$11), (B202*Modellvärden!B$4)+(C202*Modellvärden!C$4)+(D202*Modellvärden!D$4)+(E202*Modellvärden!E$4)+(F202*Modellvärden!F$4)+(G202*Modellvärden!G$4)+(H202*Modellvärden!H$4)+(I202*Modellvärden!I$4)+(J202*Modellvärden!J$4)+(K202*Modellvärden!K$4)+(L202*Modellvärden!L$4))</f>
        <v>30.136780364979998</v>
      </c>
      <c r="O202" s="57">
        <f>IF(K202="",(B202*Modellvärden!B$12)+(C202*Modellvärden!C$12)+(D202*Modellvärden!D$12)+(E202*Modellvärden!E$12)+(F202*Modellvärden!F$12)+(G202*Modellvärden!G$12),(B202*Modellvärden!B$5)+(C202*Modellvärden!C$5)+(D202*Modellvärden!D$5)+(E202*Modellvärden!E$5)+(F202*Modellvärden!F$5)+(G202*Modellvärden!G$5)+(H202*Modellvärden!H$5)+(I202*Modellvärden!I$5)+(J202*Modellvärden!J$5)
+(K202*Modellvärden!K$5)+(L202*Modellvärden!L$5))</f>
        <v>30.18095235478604</v>
      </c>
      <c r="P202" s="57">
        <f>(_xlfn.XLOOKUP(M202,Regressionsresultat!$B$53:$B$61,Modellvärden!$B$21:$B$29)*Modellvärden!$B$18)</f>
        <v>33.92051</v>
      </c>
      <c r="Q202" s="57">
        <f t="shared" si="3"/>
        <v>31.412747573255348</v>
      </c>
      <c r="R202" s="57"/>
    </row>
    <row r="203" spans="1:18" ht="16" x14ac:dyDescent="0.35">
      <c r="A203" s="55" t="s">
        <v>63</v>
      </c>
      <c r="B203" s="56">
        <f>IF(_xlfn.XLOOKUP($A203,Indata!$A:$A,Indata!B:B)&lt;&gt;0,(_xlfn.XLOOKUP($A203,Indata!$A:$A,Indata!B:B)*Modellvärden!B$7)+Modellvärden!B$6,"")</f>
        <v>36.551857900000002</v>
      </c>
      <c r="C203" s="56">
        <f>IF(_xlfn.XLOOKUP($A203,Indata!$A:$A,Indata!C:C)&lt;&gt;0,(_xlfn.XLOOKUP($A203,Indata!$A:$A,Indata!C:C)*Modellvärden!C$7)+Modellvärden!C$6,"")</f>
        <v>35.210326299999998</v>
      </c>
      <c r="D203" s="56">
        <f>IF(_xlfn.XLOOKUP($A203,Indata!$A:$A,Indata!D:D)&lt;&gt;0,(_xlfn.XLOOKUP($A203,Indata!$A:$A,Indata!D:D)*Modellvärden!D$7)+Modellvärden!D$6,"")</f>
        <v>34.219729560000005</v>
      </c>
      <c r="E203" s="56">
        <f>IF(_xlfn.XLOOKUP($A203,Indata!$A:$A,Indata!E:E)&lt;&gt;0,(_xlfn.XLOOKUP($A203,Indata!$A:$A,Indata!E:E)*Modellvärden!E$7)+Modellvärden!E$6,"")</f>
        <v>34.328664099999997</v>
      </c>
      <c r="F203" s="56">
        <f>IF(_xlfn.XLOOKUP($A203,Indata!$A:$A,Indata!F:F)&lt;&gt;0,(_xlfn.XLOOKUP($A203,Indata!$A:$A,Indata!F:F)*Modellvärden!F$7)+Modellvärden!F$6,"")</f>
        <v>33.896685469033898</v>
      </c>
      <c r="G203" s="56">
        <f>IF(_xlfn.XLOOKUP($A203,Indata!$A:$A,Indata!G:G)&lt;&gt;0,(_xlfn.XLOOKUP($A203,Indata!$A:$A,Indata!G:G)*Modellvärden!G$7)+Modellvärden!G$6,"")</f>
        <v>44.127243999999997</v>
      </c>
      <c r="H203" s="56">
        <f>IF(_xlfn.XLOOKUP($A203,Indata!$A:$A,Indata!H:H)&lt;&gt;0,(_xlfn.XLOOKUP($A203,Indata!$A:$A,Indata!H:H)*Modellvärden!H$7)+Modellvärden!H$6,"")</f>
        <v>37.700660799999994</v>
      </c>
      <c r="I203" s="56">
        <f>IF(_xlfn.XLOOKUP($A203,Indata!$A:$A,Indata!I:I)&lt;&gt;0,(_xlfn.XLOOKUP($A203,Indata!$A:$A,Indata!I:I)*Modellvärden!I$7)+Modellvärden!I$6,"")</f>
        <v>42.591098080000002</v>
      </c>
      <c r="J203" s="56">
        <f>IF(_xlfn.XLOOKUP($A203,Indata!$A:$A,Indata!J:J)&lt;&gt;0,(_xlfn.XLOOKUP($A203,Indata!$A:$A,Indata!J:J)*Modellvärden!J$7)+Modellvärden!J$6,"")</f>
        <v>39.369866240000007</v>
      </c>
      <c r="K203" s="56">
        <f>IF(_xlfn.XLOOKUP($A203,Indata!$A:$A,Indata!K:K)&lt;&gt;0,(_xlfn.XLOOKUP($A203,Indata!$A:$A,Indata!K:K)*Modellvärden!K$7)+Modellvärden!K$6,"")</f>
        <v>37.702910530000004</v>
      </c>
      <c r="L203" s="56">
        <f>IF(_xlfn.XLOOKUP($A203,Indata!$A:$A,Indata!L:L)&lt;&gt;0,(_xlfn.XLOOKUP($A203,Indata!$A:$A,Indata!L:L)*Modellvärden!L$7)+Modellvärden!L$6,"")</f>
        <v>33.939181000000019</v>
      </c>
      <c r="M203" t="str">
        <f>_xlfn.XLOOKUP(A203,Indata!A:A,Indata!M:M)</f>
        <v>Pendlingskommun nära större stad</v>
      </c>
      <c r="N203" s="57">
        <f>IF(K203="",(B203*Modellvärden!B$11)+(C203*Modellvärden!C$11)+(D203*Modellvärden!D$11)+(E203*Modellvärden!E$11)+(F203*Modellvärden!F$11)+(G203*Modellvärden!G$11), (B203*Modellvärden!B$4)+(C203*Modellvärden!C$4)+(D203*Modellvärden!D$4)+(E203*Modellvärden!E$4)+(F203*Modellvärden!F$4)+(G203*Modellvärden!G$4)+(H203*Modellvärden!H$4)+(I203*Modellvärden!I$4)+(J203*Modellvärden!J$4)+(K203*Modellvärden!K$4)+(L203*Modellvärden!L$4))</f>
        <v>37.441823485821217</v>
      </c>
      <c r="O203" s="57">
        <f>IF(K203="",(B203*Modellvärden!B$12)+(C203*Modellvärden!C$12)+(D203*Modellvärden!D$12)+(E203*Modellvärden!E$12)+(F203*Modellvärden!F$12)+(G203*Modellvärden!G$12),(B203*Modellvärden!B$5)+(C203*Modellvärden!C$5)+(D203*Modellvärden!D$5)+(E203*Modellvärden!E$5)+(F203*Modellvärden!F$5)+(G203*Modellvärden!G$5)+(H203*Modellvärden!H$5)+(I203*Modellvärden!I$5)+(J203*Modellvärden!J$5)
+(K203*Modellvärden!K$5)+(L203*Modellvärden!L$5))</f>
        <v>37.25771209558031</v>
      </c>
      <c r="P203" s="57">
        <f>(_xlfn.XLOOKUP(M203,Regressionsresultat!$B$53:$B$61,Modellvärden!$B$21:$B$29)*Modellvärden!$B$18)</f>
        <v>32.423676999999998</v>
      </c>
      <c r="Q203" s="57">
        <f t="shared" si="3"/>
        <v>35.707737527133844</v>
      </c>
      <c r="R203" s="57"/>
    </row>
    <row r="204" spans="1:18" ht="16" x14ac:dyDescent="0.35">
      <c r="A204" s="55" t="s">
        <v>202</v>
      </c>
      <c r="B204" s="56">
        <f>IF(_xlfn.XLOOKUP($A204,Indata!$A:$A,Indata!B:B)&lt;&gt;0,(_xlfn.XLOOKUP($A204,Indata!$A:$A,Indata!B:B)*Modellvärden!B$7)+Modellvärden!B$6,"")</f>
        <v>37.049835106000003</v>
      </c>
      <c r="C204" s="56">
        <f>IF(_xlfn.XLOOKUP($A204,Indata!$A:$A,Indata!C:C)&lt;&gt;0,(_xlfn.XLOOKUP($A204,Indata!$A:$A,Indata!C:C)*Modellvärden!C$7)+Modellvärden!C$6,"")</f>
        <v>32.821416399999997</v>
      </c>
      <c r="D204" s="56">
        <f>IF(_xlfn.XLOOKUP($A204,Indata!$A:$A,Indata!D:D)&lt;&gt;0,(_xlfn.XLOOKUP($A204,Indata!$A:$A,Indata!D:D)*Modellvärden!D$7)+Modellvärden!D$6,"")</f>
        <v>34.005518640000005</v>
      </c>
      <c r="E204" s="56">
        <f>IF(_xlfn.XLOOKUP($A204,Indata!$A:$A,Indata!E:E)&lt;&gt;0,(_xlfn.XLOOKUP($A204,Indata!$A:$A,Indata!E:E)*Modellvärden!E$7)+Modellvärden!E$6,"")</f>
        <v>33.888172099999998</v>
      </c>
      <c r="F204" s="56">
        <f>IF(_xlfn.XLOOKUP($A204,Indata!$A:$A,Indata!F:F)&lt;&gt;0,(_xlfn.XLOOKUP($A204,Indata!$A:$A,Indata!F:F)*Modellvärden!F$7)+Modellvärden!F$6,"")</f>
        <v>36.156219786305492</v>
      </c>
      <c r="G204" s="56">
        <f>IF(_xlfn.XLOOKUP($A204,Indata!$A:$A,Indata!G:G)&lt;&gt;0,(_xlfn.XLOOKUP($A204,Indata!$A:$A,Indata!G:G)*Modellvärden!G$7)+Modellvärden!G$6,"")</f>
        <v>42.366929599999999</v>
      </c>
      <c r="H204" s="56" t="str">
        <f>IF(_xlfn.XLOOKUP($A204,Indata!$A:$A,Indata!H:H)&lt;&gt;0,(_xlfn.XLOOKUP($A204,Indata!$A:$A,Indata!H:H)*Modellvärden!H$7)+Modellvärden!H$6,"")</f>
        <v/>
      </c>
      <c r="I204" s="56" t="str">
        <f>IF(_xlfn.XLOOKUP($A204,Indata!$A:$A,Indata!I:I)&lt;&gt;0,(_xlfn.XLOOKUP($A204,Indata!$A:$A,Indata!I:I)*Modellvärden!I$7)+Modellvärden!I$6,"")</f>
        <v/>
      </c>
      <c r="J204" s="56" t="str">
        <f>IF(_xlfn.XLOOKUP($A204,Indata!$A:$A,Indata!J:J)&lt;&gt;0,(_xlfn.XLOOKUP($A204,Indata!$A:$A,Indata!J:J)*Modellvärden!J$7)+Modellvärden!J$6,"")</f>
        <v/>
      </c>
      <c r="K204" s="56" t="str">
        <f>IF(_xlfn.XLOOKUP($A204,Indata!$A:$A,Indata!K:K)&lt;&gt;0,(_xlfn.XLOOKUP($A204,Indata!$A:$A,Indata!K:K)*Modellvärden!K$7)+Modellvärden!K$6,"")</f>
        <v/>
      </c>
      <c r="L204" s="56" t="str">
        <f>IF(_xlfn.XLOOKUP($A204,Indata!$A:$A,Indata!L:L)&lt;&gt;0,(_xlfn.XLOOKUP($A204,Indata!$A:$A,Indata!L:L)*Modellvärden!L$7)+Modellvärden!L$6,"")</f>
        <v/>
      </c>
      <c r="M204" t="str">
        <f>_xlfn.XLOOKUP(A204,Indata!A:A,Indata!M:M)</f>
        <v>Landsbygdskommun med besöksnäring</v>
      </c>
      <c r="N204" s="57">
        <f>IF(K204="",(B204*Modellvärden!B$11)+(C204*Modellvärden!C$11)+(D204*Modellvärden!D$11)+(E204*Modellvärden!E$11)+(F204*Modellvärden!F$11)+(G204*Modellvärden!G$11), (B204*Modellvärden!B$4)+(C204*Modellvärden!C$4)+(D204*Modellvärden!D$4)+(E204*Modellvärden!E$4)+(F204*Modellvärden!F$4)+(G204*Modellvärden!G$4)+(H204*Modellvärden!H$4)+(I204*Modellvärden!I$4)+(J204*Modellvärden!J$4)+(K204*Modellvärden!K$4)+(L204*Modellvärden!L$4))</f>
        <v>35.845716991949637</v>
      </c>
      <c r="O204" s="57">
        <f>IF(K204="",(B204*Modellvärden!B$12)+(C204*Modellvärden!C$12)+(D204*Modellvärden!D$12)+(E204*Modellvärden!E$12)+(F204*Modellvärden!F$12)+(G204*Modellvärden!G$12),(B204*Modellvärden!B$5)+(C204*Modellvärden!C$5)+(D204*Modellvärden!D$5)+(E204*Modellvärden!E$5)+(F204*Modellvärden!F$5)+(G204*Modellvärden!G$5)+(H204*Modellvärden!H$5)+(I204*Modellvärden!I$5)+(J204*Modellvärden!J$5)
+(K204*Modellvärden!K$5)+(L204*Modellvärden!L$5))</f>
        <v>35.362458426263785</v>
      </c>
      <c r="P204" s="57">
        <f>(_xlfn.XLOOKUP(M204,Regressionsresultat!$B$53:$B$61,Modellvärden!$B$21:$B$29)*Modellvärden!$B$18)</f>
        <v>33.92051</v>
      </c>
      <c r="Q204" s="57">
        <f t="shared" si="3"/>
        <v>35.042895139404472</v>
      </c>
      <c r="R204" s="57"/>
    </row>
    <row r="205" spans="1:18" ht="16" x14ac:dyDescent="0.35">
      <c r="A205" s="55" t="s">
        <v>296</v>
      </c>
      <c r="B205" s="56">
        <f>IF(_xlfn.XLOOKUP($A205,Indata!$A:$A,Indata!B:B)&lt;&gt;0,(_xlfn.XLOOKUP($A205,Indata!$A:$A,Indata!B:B)*Modellvärden!B$7)+Modellvärden!B$6,"")</f>
        <v>18.716960331999999</v>
      </c>
      <c r="C205" s="56">
        <f>IF(_xlfn.XLOOKUP($A205,Indata!$A:$A,Indata!C:C)&lt;&gt;0,(_xlfn.XLOOKUP($A205,Indata!$A:$A,Indata!C:C)*Modellvärden!C$7)+Modellvärden!C$6,"")</f>
        <v>32.599530700000003</v>
      </c>
      <c r="D205" s="56">
        <f>IF(_xlfn.XLOOKUP($A205,Indata!$A:$A,Indata!D:D)&lt;&gt;0,(_xlfn.XLOOKUP($A205,Indata!$A:$A,Indata!D:D)*Modellvärden!D$7)+Modellvärden!D$6,"")</f>
        <v>33.757249080000001</v>
      </c>
      <c r="E205" s="56">
        <f>IF(_xlfn.XLOOKUP($A205,Indata!$A:$A,Indata!E:E)&lt;&gt;0,(_xlfn.XLOOKUP($A205,Indata!$A:$A,Indata!E:E)*Modellvärden!E$7)+Modellvärden!E$6,"")</f>
        <v>33.725548600000003</v>
      </c>
      <c r="F205" s="56">
        <f>IF(_xlfn.XLOOKUP($A205,Indata!$A:$A,Indata!F:F)&lt;&gt;0,(_xlfn.XLOOKUP($A205,Indata!$A:$A,Indata!F:F)*Modellvärden!F$7)+Modellvärden!F$6,"")</f>
        <v>35.537917879266473</v>
      </c>
      <c r="G205" s="56">
        <f>IF(_xlfn.XLOOKUP($A205,Indata!$A:$A,Indata!G:G)&lt;&gt;0,(_xlfn.XLOOKUP($A205,Indata!$A:$A,Indata!G:G)*Modellvärden!G$7)+Modellvärden!G$6,"")</f>
        <v>29.909319999999997</v>
      </c>
      <c r="H205" s="56">
        <f>IF(_xlfn.XLOOKUP($A205,Indata!$A:$A,Indata!H:H)&lt;&gt;0,(_xlfn.XLOOKUP($A205,Indata!$A:$A,Indata!H:H)*Modellvärden!H$7)+Modellvärden!H$6,"")</f>
        <v>29.310438380000001</v>
      </c>
      <c r="I205" s="56">
        <f>IF(_xlfn.XLOOKUP($A205,Indata!$A:$A,Indata!I:I)&lt;&gt;0,(_xlfn.XLOOKUP($A205,Indata!$A:$A,Indata!I:I)*Modellvärden!I$7)+Modellvärden!I$6,"")</f>
        <v>26.474667060000002</v>
      </c>
      <c r="J205" s="56">
        <f>IF(_xlfn.XLOOKUP($A205,Indata!$A:$A,Indata!J:J)&lt;&gt;0,(_xlfn.XLOOKUP($A205,Indata!$A:$A,Indata!J:J)*Modellvärden!J$7)+Modellvärden!J$6,"")</f>
        <v>37.519298640000002</v>
      </c>
      <c r="K205" s="56">
        <f>IF(_xlfn.XLOOKUP($A205,Indata!$A:$A,Indata!K:K)&lt;&gt;0,(_xlfn.XLOOKUP($A205,Indata!$A:$A,Indata!K:K)*Modellvärden!K$7)+Modellvärden!K$6,"")</f>
        <v>30.518077220000002</v>
      </c>
      <c r="L205" s="56">
        <f>IF(_xlfn.XLOOKUP($A205,Indata!$A:$A,Indata!L:L)&lt;&gt;0,(_xlfn.XLOOKUP($A205,Indata!$A:$A,Indata!L:L)*Modellvärden!L$7)+Modellvärden!L$6,"")</f>
        <v>30.940645200000006</v>
      </c>
      <c r="M205" t="str">
        <f>_xlfn.XLOOKUP(A205,Indata!A:A,Indata!M:M)</f>
        <v>Landsbygdskommun</v>
      </c>
      <c r="N205" s="57">
        <f>IF(K205="",(B205*Modellvärden!B$11)+(C205*Modellvärden!C$11)+(D205*Modellvärden!D$11)+(E205*Modellvärden!E$11)+(F205*Modellvärden!F$11)+(G205*Modellvärden!G$11), (B205*Modellvärden!B$4)+(C205*Modellvärden!C$4)+(D205*Modellvärden!D$4)+(E205*Modellvärden!E$4)+(F205*Modellvärden!F$4)+(G205*Modellvärden!G$4)+(H205*Modellvärden!H$4)+(I205*Modellvärden!I$4)+(J205*Modellvärden!J$4)+(K205*Modellvärden!K$4)+(L205*Modellvärden!L$4))</f>
        <v>30.620491095804791</v>
      </c>
      <c r="O205" s="57">
        <f>IF(K205="",(B205*Modellvärden!B$12)+(C205*Modellvärden!C$12)+(D205*Modellvärden!D$12)+(E205*Modellvärden!E$12)+(F205*Modellvärden!F$12)+(G205*Modellvärden!G$12),(B205*Modellvärden!B$5)+(C205*Modellvärden!C$5)+(D205*Modellvärden!D$5)+(E205*Modellvärden!E$5)+(F205*Modellvärden!F$5)+(G205*Modellvärden!G$5)+(H205*Modellvärden!H$5)+(I205*Modellvärden!I$5)+(J205*Modellvärden!J$5)
+(K205*Modellvärden!K$5)+(L205*Modellvärden!L$5))</f>
        <v>30.792086912220338</v>
      </c>
      <c r="P205" s="57">
        <f>(_xlfn.XLOOKUP(M205,Regressionsresultat!$B$53:$B$61,Modellvärden!$B$21:$B$29)*Modellvärden!$B$18)</f>
        <v>25.386849999999999</v>
      </c>
      <c r="Q205" s="57">
        <f t="shared" si="3"/>
        <v>28.933142669341709</v>
      </c>
      <c r="R205" s="57"/>
    </row>
    <row r="206" spans="1:18" ht="16" x14ac:dyDescent="0.35">
      <c r="A206" s="55" t="s">
        <v>36</v>
      </c>
      <c r="B206" s="56">
        <f>IF(_xlfn.XLOOKUP($A206,Indata!$A:$A,Indata!B:B)&lt;&gt;0,(_xlfn.XLOOKUP($A206,Indata!$A:$A,Indata!B:B)*Modellvärden!B$7)+Modellvärden!B$6,"")</f>
        <v>37.891191748000004</v>
      </c>
      <c r="C206" s="56">
        <f>IF(_xlfn.XLOOKUP($A206,Indata!$A:$A,Indata!C:C)&lt;&gt;0,(_xlfn.XLOOKUP($A206,Indata!$A:$A,Indata!C:C)*Modellvärden!C$7)+Modellvärden!C$6,"")</f>
        <v>36.806156799999997</v>
      </c>
      <c r="D206" s="56">
        <f>IF(_xlfn.XLOOKUP($A206,Indata!$A:$A,Indata!D:D)&lt;&gt;0,(_xlfn.XLOOKUP($A206,Indata!$A:$A,Indata!D:D)*Modellvärden!D$7)+Modellvärden!D$6,"")</f>
        <v>91.481266199999993</v>
      </c>
      <c r="E206" s="56">
        <f>IF(_xlfn.XLOOKUP($A206,Indata!$A:$A,Indata!E:E)&lt;&gt;0,(_xlfn.XLOOKUP($A206,Indata!$A:$A,Indata!E:E)*Modellvärden!E$7)+Modellvärden!E$6,"")</f>
        <v>38.969196099999998</v>
      </c>
      <c r="F206" s="56">
        <f>IF(_xlfn.XLOOKUP($A206,Indata!$A:$A,Indata!F:F)&lt;&gt;0,(_xlfn.XLOOKUP($A206,Indata!$A:$A,Indata!F:F)*Modellvärden!F$7)+Modellvärden!F$6,"")</f>
        <v>37.248791376733863</v>
      </c>
      <c r="G206" s="56">
        <f>IF(_xlfn.XLOOKUP($A206,Indata!$A:$A,Indata!G:G)&lt;&gt;0,(_xlfn.XLOOKUP($A206,Indata!$A:$A,Indata!G:G)*Modellvärden!G$7)+Modellvärden!G$6,"")</f>
        <v>42.976269199999997</v>
      </c>
      <c r="H206" s="56">
        <f>IF(_xlfn.XLOOKUP($A206,Indata!$A:$A,Indata!H:H)&lt;&gt;0,(_xlfn.XLOOKUP($A206,Indata!$A:$A,Indata!H:H)*Modellvärden!H$7)+Modellvärden!H$6,"")</f>
        <v>36.727209579999993</v>
      </c>
      <c r="I206" s="56">
        <f>IF(_xlfn.XLOOKUP($A206,Indata!$A:$A,Indata!I:I)&lt;&gt;0,(_xlfn.XLOOKUP($A206,Indata!$A:$A,Indata!I:I)*Modellvärden!I$7)+Modellvärden!I$6,"")</f>
        <v>44.02554482</v>
      </c>
      <c r="J206" s="56">
        <f>IF(_xlfn.XLOOKUP($A206,Indata!$A:$A,Indata!J:J)&lt;&gt;0,(_xlfn.XLOOKUP($A206,Indata!$A:$A,Indata!J:J)*Modellvärden!J$7)+Modellvärden!J$6,"")</f>
        <v>36.091717920000001</v>
      </c>
      <c r="K206" s="56">
        <f>IF(_xlfn.XLOOKUP($A206,Indata!$A:$A,Indata!K:K)&lt;&gt;0,(_xlfn.XLOOKUP($A206,Indata!$A:$A,Indata!K:K)*Modellvärden!K$7)+Modellvärden!K$6,"")</f>
        <v>33.695289939999995</v>
      </c>
      <c r="L206" s="56">
        <f>IF(_xlfn.XLOOKUP($A206,Indata!$A:$A,Indata!L:L)&lt;&gt;0,(_xlfn.XLOOKUP($A206,Indata!$A:$A,Indata!L:L)*Modellvärden!L$7)+Modellvärden!L$6,"")</f>
        <v>42.473475200000024</v>
      </c>
      <c r="M206" t="str">
        <f>_xlfn.XLOOKUP(A206,Indata!A:A,Indata!M:M)</f>
        <v>Pendlingskommun nära storstad</v>
      </c>
      <c r="N206" s="57">
        <f>IF(K206="",(B206*Modellvärden!B$11)+(C206*Modellvärden!C$11)+(D206*Modellvärden!D$11)+(E206*Modellvärden!E$11)+(F206*Modellvärden!F$11)+(G206*Modellvärden!G$11), (B206*Modellvärden!B$4)+(C206*Modellvärden!C$4)+(D206*Modellvärden!D$4)+(E206*Modellvärden!E$4)+(F206*Modellvärden!F$4)+(G206*Modellvärden!G$4)+(H206*Modellvärden!H$4)+(I206*Modellvärden!I$4)+(J206*Modellvärden!J$4)+(K206*Modellvärden!K$4)+(L206*Modellvärden!L$4))</f>
        <v>44.231212886007427</v>
      </c>
      <c r="O206" s="57">
        <f>IF(K206="",(B206*Modellvärden!B$12)+(C206*Modellvärden!C$12)+(D206*Modellvärden!D$12)+(E206*Modellvärden!E$12)+(F206*Modellvärden!F$12)+(G206*Modellvärden!G$12),(B206*Modellvärden!B$5)+(C206*Modellvärden!C$5)+(D206*Modellvärden!D$5)+(E206*Modellvärden!E$5)+(F206*Modellvärden!F$5)+(G206*Modellvärden!G$5)+(H206*Modellvärden!H$5)+(I206*Modellvärden!I$5)+(J206*Modellvärden!J$5)
+(K206*Modellvärden!K$5)+(L206*Modellvärden!L$5))</f>
        <v>44.955532245100351</v>
      </c>
      <c r="P206" s="57">
        <f>(_xlfn.XLOOKUP(M206,Regressionsresultat!$B$53:$B$61,Modellvärden!$B$21:$B$29)*Modellvärden!$B$18)</f>
        <v>36.636769999999999</v>
      </c>
      <c r="Q206" s="57">
        <f t="shared" si="3"/>
        <v>41.941171710369261</v>
      </c>
      <c r="R206" s="57"/>
    </row>
    <row r="207" spans="1:18" ht="16" x14ac:dyDescent="0.35">
      <c r="A207" s="55" t="s">
        <v>288</v>
      </c>
      <c r="B207" s="56">
        <f>IF(_xlfn.XLOOKUP($A207,Indata!$A:$A,Indata!B:B)&lt;&gt;0,(_xlfn.XLOOKUP($A207,Indata!$A:$A,Indata!B:B)*Modellvärden!B$7)+Modellvärden!B$6,"")</f>
        <v>32.058326086000001</v>
      </c>
      <c r="C207" s="56">
        <f>IF(_xlfn.XLOOKUP($A207,Indata!$A:$A,Indata!C:C)&lt;&gt;0,(_xlfn.XLOOKUP($A207,Indata!$A:$A,Indata!C:C)*Modellvärden!C$7)+Modellvärden!C$6,"")</f>
        <v>40.872120699999996</v>
      </c>
      <c r="D207" s="56">
        <f>IF(_xlfn.XLOOKUP($A207,Indata!$A:$A,Indata!D:D)&lt;&gt;0,(_xlfn.XLOOKUP($A207,Indata!$A:$A,Indata!D:D)*Modellvärden!D$7)+Modellvärden!D$6,"")</f>
        <v>34.026133080000001</v>
      </c>
      <c r="E207" s="56">
        <f>IF(_xlfn.XLOOKUP($A207,Indata!$A:$A,Indata!E:E)&lt;&gt;0,(_xlfn.XLOOKUP($A207,Indata!$A:$A,Indata!E:E)*Modellvärden!E$7)+Modellvärden!E$6,"")</f>
        <v>36.098571200000002</v>
      </c>
      <c r="F207" s="56">
        <f>IF(_xlfn.XLOOKUP($A207,Indata!$A:$A,Indata!F:F)&lt;&gt;0,(_xlfn.XLOOKUP($A207,Indata!$A:$A,Indata!F:F)*Modellvärden!F$7)+Modellvärden!F$6,"")</f>
        <v>37.466114020893507</v>
      </c>
      <c r="G207" s="56">
        <f>IF(_xlfn.XLOOKUP($A207,Indata!$A:$A,Indata!G:G)&lt;&gt;0,(_xlfn.XLOOKUP($A207,Indata!$A:$A,Indata!G:G)*Modellvärden!G$7)+Modellvärden!G$6,"")</f>
        <v>36.544351199999994</v>
      </c>
      <c r="H207" s="56">
        <f>IF(_xlfn.XLOOKUP($A207,Indata!$A:$A,Indata!H:H)&lt;&gt;0,(_xlfn.XLOOKUP($A207,Indata!$A:$A,Indata!H:H)*Modellvärden!H$7)+Modellvärden!H$6,"")</f>
        <v>35.290210160000001</v>
      </c>
      <c r="I207" s="56">
        <f>IF(_xlfn.XLOOKUP($A207,Indata!$A:$A,Indata!I:I)&lt;&gt;0,(_xlfn.XLOOKUP($A207,Indata!$A:$A,Indata!I:I)*Modellvärden!I$7)+Modellvärden!I$6,"")</f>
        <v>29.934215080000001</v>
      </c>
      <c r="J207" s="56">
        <f>IF(_xlfn.XLOOKUP($A207,Indata!$A:$A,Indata!J:J)&lt;&gt;0,(_xlfn.XLOOKUP($A207,Indata!$A:$A,Indata!J:J)*Modellvärden!J$7)+Modellvärden!J$6,"")</f>
        <v>32.654949520000002</v>
      </c>
      <c r="K207" s="56">
        <f>IF(_xlfn.XLOOKUP($A207,Indata!$A:$A,Indata!K:K)&lt;&gt;0,(_xlfn.XLOOKUP($A207,Indata!$A:$A,Indata!K:K)*Modellvärden!K$7)+Modellvärden!K$6,"")</f>
        <v>37.955643360000003</v>
      </c>
      <c r="L207" s="56">
        <f>IF(_xlfn.XLOOKUP($A207,Indata!$A:$A,Indata!L:L)&lt;&gt;0,(_xlfn.XLOOKUP($A207,Indata!$A:$A,Indata!L:L)*Modellvärden!L$7)+Modellvärden!L$6,"")</f>
        <v>39.705596000000014</v>
      </c>
      <c r="M207" t="str">
        <f>_xlfn.XLOOKUP(A207,Indata!A:A,Indata!M:M)</f>
        <v>Större stad</v>
      </c>
      <c r="N207" s="57">
        <f>IF(K207="",(B207*Modellvärden!B$11)+(C207*Modellvärden!C$11)+(D207*Modellvärden!D$11)+(E207*Modellvärden!E$11)+(F207*Modellvärden!F$11)+(G207*Modellvärden!G$11), (B207*Modellvärden!B$4)+(C207*Modellvärden!C$4)+(D207*Modellvärden!D$4)+(E207*Modellvärden!E$4)+(F207*Modellvärden!F$4)+(G207*Modellvärden!G$4)+(H207*Modellvärden!H$4)+(I207*Modellvärden!I$4)+(J207*Modellvärden!J$4)+(K207*Modellvärden!K$4)+(L207*Modellvärden!L$4))</f>
        <v>35.70311170891631</v>
      </c>
      <c r="O207" s="57">
        <f>IF(K207="",(B207*Modellvärden!B$12)+(C207*Modellvärden!C$12)+(D207*Modellvärden!D$12)+(E207*Modellvärden!E$12)+(F207*Modellvärden!F$12)+(G207*Modellvärden!G$12),(B207*Modellvärden!B$5)+(C207*Modellvärden!C$5)+(D207*Modellvärden!D$5)+(E207*Modellvärden!E$5)+(F207*Modellvärden!F$5)+(G207*Modellvärden!G$5)+(H207*Modellvärden!H$5)+(I207*Modellvärden!I$5)+(J207*Modellvärden!J$5)
+(K207*Modellvärden!K$5)+(L207*Modellvärden!L$5))</f>
        <v>36.000698453929374</v>
      </c>
      <c r="P207" s="57">
        <f>(_xlfn.XLOOKUP(M207,Regressionsresultat!$B$53:$B$61,Modellvärden!$B$21:$B$29)*Modellvärden!$B$18)</f>
        <v>46.017619999999994</v>
      </c>
      <c r="Q207" s="57">
        <f t="shared" si="3"/>
        <v>39.240476720948557</v>
      </c>
      <c r="R207" s="57"/>
    </row>
    <row r="208" spans="1:18" ht="16" x14ac:dyDescent="0.35">
      <c r="A208" s="55" t="s">
        <v>226</v>
      </c>
      <c r="B208" s="56">
        <f>IF(_xlfn.XLOOKUP($A208,Indata!$A:$A,Indata!B:B)&lt;&gt;0,(_xlfn.XLOOKUP($A208,Indata!$A:$A,Indata!B:B)*Modellvärden!B$7)+Modellvärden!B$6,"")</f>
        <v>35.545101817000003</v>
      </c>
      <c r="C208" s="56">
        <f>IF(_xlfn.XLOOKUP($A208,Indata!$A:$A,Indata!C:C)&lt;&gt;0,(_xlfn.XLOOKUP($A208,Indata!$A:$A,Indata!C:C)*Modellvärden!C$7)+Modellvärden!C$6,"")</f>
        <v>32.811087399999998</v>
      </c>
      <c r="D208" s="56">
        <f>IF(_xlfn.XLOOKUP($A208,Indata!$A:$A,Indata!D:D)&lt;&gt;0,(_xlfn.XLOOKUP($A208,Indata!$A:$A,Indata!D:D)*Modellvärden!D$7)+Modellvärden!D$6,"")</f>
        <v>33.840603120000004</v>
      </c>
      <c r="E208" s="56">
        <f>IF(_xlfn.XLOOKUP($A208,Indata!$A:$A,Indata!E:E)&lt;&gt;0,(_xlfn.XLOOKUP($A208,Indata!$A:$A,Indata!E:E)*Modellvärden!E$7)+Modellvärden!E$6,"")</f>
        <v>33.850781499999997</v>
      </c>
      <c r="F208" s="56">
        <f>IF(_xlfn.XLOOKUP($A208,Indata!$A:$A,Indata!F:F)&lt;&gt;0,(_xlfn.XLOOKUP($A208,Indata!$A:$A,Indata!F:F)*Modellvärden!F$7)+Modellvärden!F$6,"")</f>
        <v>35.228939918020565</v>
      </c>
      <c r="G208" s="56">
        <f>IF(_xlfn.XLOOKUP($A208,Indata!$A:$A,Indata!G:G)&lt;&gt;0,(_xlfn.XLOOKUP($A208,Indata!$A:$A,Indata!G:G)*Modellvärden!G$7)+Modellvärden!G$6,"")</f>
        <v>28.690640799999997</v>
      </c>
      <c r="H208" s="56">
        <f>IF(_xlfn.XLOOKUP($A208,Indata!$A:$A,Indata!H:H)&lt;&gt;0,(_xlfn.XLOOKUP($A208,Indata!$A:$A,Indata!H:H)*Modellvärden!H$7)+Modellvärden!H$6,"")</f>
        <v>26.529149179999997</v>
      </c>
      <c r="I208" s="56">
        <f>IF(_xlfn.XLOOKUP($A208,Indata!$A:$A,Indata!I:I)&lt;&gt;0,(_xlfn.XLOOKUP($A208,Indata!$A:$A,Indata!I:I)*Modellvärden!I$7)+Modellvärden!I$6,"")</f>
        <v>28.246630679999996</v>
      </c>
      <c r="J208" s="56">
        <f>IF(_xlfn.XLOOKUP($A208,Indata!$A:$A,Indata!J:J)&lt;&gt;0,(_xlfn.XLOOKUP($A208,Indata!$A:$A,Indata!J:J)*Modellvärden!J$7)+Modellvärden!J$6,"")</f>
        <v>36.038844560000001</v>
      </c>
      <c r="K208" s="56">
        <f>IF(_xlfn.XLOOKUP($A208,Indata!$A:$A,Indata!K:K)&lt;&gt;0,(_xlfn.XLOOKUP($A208,Indata!$A:$A,Indata!K:K)*Modellvärden!K$7)+Modellvärden!K$6,"")</f>
        <v>30.698600670000001</v>
      </c>
      <c r="L208" s="56">
        <f>IF(_xlfn.XLOOKUP($A208,Indata!$A:$A,Indata!L:L)&lt;&gt;0,(_xlfn.XLOOKUP($A208,Indata!$A:$A,Indata!L:L)*Modellvärden!L$7)+Modellvärden!L$6,"")</f>
        <v>32.555241400000028</v>
      </c>
      <c r="M208" t="str">
        <f>_xlfn.XLOOKUP(A208,Indata!A:A,Indata!M:M)</f>
        <v>Landsbygdskommun</v>
      </c>
      <c r="N208" s="57">
        <f>IF(K208="",(B208*Modellvärden!B$11)+(C208*Modellvärden!C$11)+(D208*Modellvärden!D$11)+(E208*Modellvärden!E$11)+(F208*Modellvärden!F$11)+(G208*Modellvärden!G$11), (B208*Modellvärden!B$4)+(C208*Modellvärden!C$4)+(D208*Modellvärden!D$4)+(E208*Modellvärden!E$4)+(F208*Modellvärden!F$4)+(G208*Modellvärden!G$4)+(H208*Modellvärden!H$4)+(I208*Modellvärden!I$4)+(J208*Modellvärden!J$4)+(K208*Modellvärden!K$4)+(L208*Modellvärden!L$4))</f>
        <v>31.92348679300207</v>
      </c>
      <c r="O208" s="57">
        <f>IF(K208="",(B208*Modellvärden!B$12)+(C208*Modellvärden!C$12)+(D208*Modellvärden!D$12)+(E208*Modellvärden!E$12)+(F208*Modellvärden!F$12)+(G208*Modellvärden!G$12),(B208*Modellvärden!B$5)+(C208*Modellvärden!C$5)+(D208*Modellvärden!D$5)+(E208*Modellvärden!E$5)+(F208*Modellvärden!F$5)+(G208*Modellvärden!G$5)+(H208*Modellvärden!H$5)+(I208*Modellvärden!I$5)+(J208*Modellvärden!J$5)
+(K208*Modellvärden!K$5)+(L208*Modellvärden!L$5))</f>
        <v>31.917730645091904</v>
      </c>
      <c r="P208" s="57">
        <f>(_xlfn.XLOOKUP(M208,Regressionsresultat!$B$53:$B$61,Modellvärden!$B$21:$B$29)*Modellvärden!$B$18)</f>
        <v>25.386849999999999</v>
      </c>
      <c r="Q208" s="57">
        <f t="shared" si="3"/>
        <v>29.742689146031324</v>
      </c>
      <c r="R208" s="57"/>
    </row>
    <row r="209" spans="1:18" ht="16" x14ac:dyDescent="0.35">
      <c r="A209" s="55" t="s">
        <v>248</v>
      </c>
      <c r="B209" s="56">
        <f>IF(_xlfn.XLOOKUP($A209,Indata!$A:$A,Indata!B:B)&lt;&gt;0,(_xlfn.XLOOKUP($A209,Indata!$A:$A,Indata!B:B)*Modellvärden!B$7)+Modellvärden!B$6,"")</f>
        <v>37.276358434000002</v>
      </c>
      <c r="C209" s="56">
        <f>IF(_xlfn.XLOOKUP($A209,Indata!$A:$A,Indata!C:C)&lt;&gt;0,(_xlfn.XLOOKUP($A209,Indata!$A:$A,Indata!C:C)*Modellvärden!C$7)+Modellvärden!C$6,"")</f>
        <v>32.488822599999999</v>
      </c>
      <c r="D209" s="56">
        <f>IF(_xlfn.XLOOKUP($A209,Indata!$A:$A,Indata!D:D)&lt;&gt;0,(_xlfn.XLOOKUP($A209,Indata!$A:$A,Indata!D:D)*Modellvärden!D$7)+Modellvärden!D$6,"")</f>
        <v>34.006414920000005</v>
      </c>
      <c r="E209" s="56">
        <f>IF(_xlfn.XLOOKUP($A209,Indata!$A:$A,Indata!E:E)&lt;&gt;0,(_xlfn.XLOOKUP($A209,Indata!$A:$A,Indata!E:E)*Modellvärden!E$7)+Modellvärden!E$6,"")</f>
        <v>33.862049900000002</v>
      </c>
      <c r="F209" s="56">
        <f>IF(_xlfn.XLOOKUP($A209,Indata!$A:$A,Indata!F:F)&lt;&gt;0,(_xlfn.XLOOKUP($A209,Indata!$A:$A,Indata!F:F)*Modellvärden!F$7)+Modellvärden!F$6,"")</f>
        <v>33.440234991527959</v>
      </c>
      <c r="G209" s="56">
        <f>IF(_xlfn.XLOOKUP($A209,Indata!$A:$A,Indata!G:G)&lt;&gt;0,(_xlfn.XLOOKUP($A209,Indata!$A:$A,Indata!G:G)*Modellvärden!G$7)+Modellvärden!G$6,"")</f>
        <v>30.315546399999995</v>
      </c>
      <c r="H209" s="56" t="str">
        <f>IF(_xlfn.XLOOKUP($A209,Indata!$A:$A,Indata!H:H)&lt;&gt;0,(_xlfn.XLOOKUP($A209,Indata!$A:$A,Indata!H:H)*Modellvärden!H$7)+Modellvärden!H$6,"")</f>
        <v/>
      </c>
      <c r="I209" s="56" t="str">
        <f>IF(_xlfn.XLOOKUP($A209,Indata!$A:$A,Indata!I:I)&lt;&gt;0,(_xlfn.XLOOKUP($A209,Indata!$A:$A,Indata!I:I)*Modellvärden!I$7)+Modellvärden!I$6,"")</f>
        <v/>
      </c>
      <c r="J209" s="56" t="str">
        <f>IF(_xlfn.XLOOKUP($A209,Indata!$A:$A,Indata!J:J)&lt;&gt;0,(_xlfn.XLOOKUP($A209,Indata!$A:$A,Indata!J:J)*Modellvärden!J$7)+Modellvärden!J$6,"")</f>
        <v/>
      </c>
      <c r="K209" s="56" t="str">
        <f>IF(_xlfn.XLOOKUP($A209,Indata!$A:$A,Indata!K:K)&lt;&gt;0,(_xlfn.XLOOKUP($A209,Indata!$A:$A,Indata!K:K)*Modellvärden!K$7)+Modellvärden!K$6,"")</f>
        <v/>
      </c>
      <c r="L209" s="56" t="str">
        <f>IF(_xlfn.XLOOKUP($A209,Indata!$A:$A,Indata!L:L)&lt;&gt;0,(_xlfn.XLOOKUP($A209,Indata!$A:$A,Indata!L:L)*Modellvärden!L$7)+Modellvärden!L$6,"")</f>
        <v/>
      </c>
      <c r="M209" t="str">
        <f>_xlfn.XLOOKUP(A209,Indata!A:A,Indata!M:M)</f>
        <v>Pendlingskommun nära större stad</v>
      </c>
      <c r="N209" s="57">
        <f>IF(K209="",(B209*Modellvärden!B$11)+(C209*Modellvärden!C$11)+(D209*Modellvärden!D$11)+(E209*Modellvärden!E$11)+(F209*Modellvärden!F$11)+(G209*Modellvärden!G$11), (B209*Modellvärden!B$4)+(C209*Modellvärden!C$4)+(D209*Modellvärden!D$4)+(E209*Modellvärden!E$4)+(F209*Modellvärden!F$4)+(G209*Modellvärden!G$4)+(H209*Modellvärden!H$4)+(I209*Modellvärden!I$4)+(J209*Modellvärden!J$4)+(K209*Modellvärden!K$4)+(L209*Modellvärden!L$4))</f>
        <v>33.377270683406486</v>
      </c>
      <c r="O209" s="57">
        <f>IF(K209="",(B209*Modellvärden!B$12)+(C209*Modellvärden!C$12)+(D209*Modellvärden!D$12)+(E209*Modellvärden!E$12)+(F209*Modellvärden!F$12)+(G209*Modellvärden!G$12),(B209*Modellvärden!B$5)+(C209*Modellvärden!C$5)+(D209*Modellvärden!D$5)+(E209*Modellvärden!E$5)+(F209*Modellvärden!F$5)+(G209*Modellvärden!G$5)+(H209*Modellvärden!H$5)+(I209*Modellvärden!I$5)+(J209*Modellvärden!J$5)
+(K209*Modellvärden!K$5)+(L209*Modellvärden!L$5))</f>
        <v>33.203673535971333</v>
      </c>
      <c r="P209" s="57">
        <f>(_xlfn.XLOOKUP(M209,Regressionsresultat!$B$53:$B$61,Modellvärden!$B$21:$B$29)*Modellvärden!$B$18)</f>
        <v>32.423676999999998</v>
      </c>
      <c r="Q209" s="57">
        <f t="shared" si="3"/>
        <v>33.00154040645927</v>
      </c>
      <c r="R209" s="57"/>
    </row>
    <row r="210" spans="1:18" ht="16" x14ac:dyDescent="0.35">
      <c r="A210" s="55" t="s">
        <v>125</v>
      </c>
      <c r="B210" s="56">
        <f>IF(_xlfn.XLOOKUP($A210,Indata!$A:$A,Indata!B:B)&lt;&gt;0,(_xlfn.XLOOKUP($A210,Indata!$A:$A,Indata!B:B)*Modellvärden!B$7)+Modellvärden!B$6,"")</f>
        <v>37.197885853000002</v>
      </c>
      <c r="C210" s="56">
        <f>IF(_xlfn.XLOOKUP($A210,Indata!$A:$A,Indata!C:C)&lt;&gt;0,(_xlfn.XLOOKUP($A210,Indata!$A:$A,Indata!C:C)*Modellvärden!C$7)+Modellvärden!C$6,"")</f>
        <v>32.921701599999999</v>
      </c>
      <c r="D210" s="56">
        <f>IF(_xlfn.XLOOKUP($A210,Indata!$A:$A,Indata!D:D)&lt;&gt;0,(_xlfn.XLOOKUP($A210,Indata!$A:$A,Indata!D:D)*Modellvärden!D$7)+Modellvärden!D$6,"")</f>
        <v>34.084391280000006</v>
      </c>
      <c r="E210" s="56">
        <f>IF(_xlfn.XLOOKUP($A210,Indata!$A:$A,Indata!E:E)&lt;&gt;0,(_xlfn.XLOOKUP($A210,Indata!$A:$A,Indata!E:E)*Modellvärden!E$7)+Modellvärden!E$6,"")</f>
        <v>34.070003100000001</v>
      </c>
      <c r="F210" s="56">
        <f>IF(_xlfn.XLOOKUP($A210,Indata!$A:$A,Indata!F:F)&lt;&gt;0,(_xlfn.XLOOKUP($A210,Indata!$A:$A,Indata!F:F)*Modellvärden!F$7)+Modellvärden!F$6,"")</f>
        <v>33.071394555509471</v>
      </c>
      <c r="G210" s="56">
        <f>IF(_xlfn.XLOOKUP($A210,Indata!$A:$A,Indata!G:G)&lt;&gt;0,(_xlfn.XLOOKUP($A210,Indata!$A:$A,Indata!G:G)*Modellvärden!G$7)+Modellvärden!G$6,"")</f>
        <v>34.580923599999998</v>
      </c>
      <c r="H210" s="56" t="str">
        <f>IF(_xlfn.XLOOKUP($A210,Indata!$A:$A,Indata!H:H)&lt;&gt;0,(_xlfn.XLOOKUP($A210,Indata!$A:$A,Indata!H:H)*Modellvärden!H$7)+Modellvärden!H$6,"")</f>
        <v/>
      </c>
      <c r="I210" s="56" t="str">
        <f>IF(_xlfn.XLOOKUP($A210,Indata!$A:$A,Indata!I:I)&lt;&gt;0,(_xlfn.XLOOKUP($A210,Indata!$A:$A,Indata!I:I)*Modellvärden!I$7)+Modellvärden!I$6,"")</f>
        <v/>
      </c>
      <c r="J210" s="56" t="str">
        <f>IF(_xlfn.XLOOKUP($A210,Indata!$A:$A,Indata!J:J)&lt;&gt;0,(_xlfn.XLOOKUP($A210,Indata!$A:$A,Indata!J:J)*Modellvärden!J$7)+Modellvärden!J$6,"")</f>
        <v/>
      </c>
      <c r="K210" s="56" t="str">
        <f>IF(_xlfn.XLOOKUP($A210,Indata!$A:$A,Indata!K:K)&lt;&gt;0,(_xlfn.XLOOKUP($A210,Indata!$A:$A,Indata!K:K)*Modellvärden!K$7)+Modellvärden!K$6,"")</f>
        <v/>
      </c>
      <c r="L210" s="56" t="str">
        <f>IF(_xlfn.XLOOKUP($A210,Indata!$A:$A,Indata!L:L)&lt;&gt;0,(_xlfn.XLOOKUP($A210,Indata!$A:$A,Indata!L:L)*Modellvärden!L$7)+Modellvärden!L$6,"")</f>
        <v/>
      </c>
      <c r="M210" t="str">
        <f>_xlfn.XLOOKUP(A210,Indata!A:A,Indata!M:M)</f>
        <v>Pendlingskommun nära större stad</v>
      </c>
      <c r="N210" s="57">
        <f>IF(K210="",(B210*Modellvärden!B$11)+(C210*Modellvärden!C$11)+(D210*Modellvärden!D$11)+(E210*Modellvärden!E$11)+(F210*Modellvärden!F$11)+(G210*Modellvärden!G$11), (B210*Modellvärden!B$4)+(C210*Modellvärden!C$4)+(D210*Modellvärden!D$4)+(E210*Modellvärden!E$4)+(F210*Modellvärden!F$4)+(G210*Modellvärden!G$4)+(H210*Modellvärden!H$4)+(I210*Modellvärden!I$4)+(J210*Modellvärden!J$4)+(K210*Modellvärden!K$4)+(L210*Modellvärden!L$4))</f>
        <v>34.298982161719245</v>
      </c>
      <c r="O210" s="57">
        <f>IF(K210="",(B210*Modellvärden!B$12)+(C210*Modellvärden!C$12)+(D210*Modellvärden!D$12)+(E210*Modellvärden!E$12)+(F210*Modellvärden!F$12)+(G210*Modellvärden!G$12),(B210*Modellvärden!B$5)+(C210*Modellvärden!C$5)+(D210*Modellvärden!D$5)+(E210*Modellvärden!E$5)+(F210*Modellvärden!F$5)+(G210*Modellvärden!G$5)+(H210*Modellvärden!H$5)+(I210*Modellvärden!I$5)+(J210*Modellvärden!J$5)
+(K210*Modellvärden!K$5)+(L210*Modellvärden!L$5))</f>
        <v>34.100221539117435</v>
      </c>
      <c r="P210" s="57">
        <f>(_xlfn.XLOOKUP(M210,Regressionsresultat!$B$53:$B$61,Modellvärden!$B$21:$B$29)*Modellvärden!$B$18)</f>
        <v>32.423676999999998</v>
      </c>
      <c r="Q210" s="57">
        <f t="shared" si="3"/>
        <v>33.607626900278895</v>
      </c>
      <c r="R210" s="57"/>
    </row>
    <row r="211" spans="1:18" ht="16" x14ac:dyDescent="0.35">
      <c r="A211" s="55" t="s">
        <v>135</v>
      </c>
      <c r="B211" s="56">
        <f>IF(_xlfn.XLOOKUP($A211,Indata!$A:$A,Indata!B:B)&lt;&gt;0,(_xlfn.XLOOKUP($A211,Indata!$A:$A,Indata!B:B)*Modellvärden!B$7)+Modellvärden!B$6,"")</f>
        <v>37.508035021000005</v>
      </c>
      <c r="C211" s="56">
        <f>IF(_xlfn.XLOOKUP($A211,Indata!$A:$A,Indata!C:C)&lt;&gt;0,(_xlfn.XLOOKUP($A211,Indata!$A:$A,Indata!C:C)*Modellvärden!C$7)+Modellvärden!C$6,"")</f>
        <v>33.759853</v>
      </c>
      <c r="D211" s="56">
        <f>IF(_xlfn.XLOOKUP($A211,Indata!$A:$A,Indata!D:D)&lt;&gt;0,(_xlfn.XLOOKUP($A211,Indata!$A:$A,Indata!D:D)*Modellvärden!D$7)+Modellvärden!D$6,"")</f>
        <v>34.71447612</v>
      </c>
      <c r="E211" s="56">
        <f>IF(_xlfn.XLOOKUP($A211,Indata!$A:$A,Indata!E:E)&lt;&gt;0,(_xlfn.XLOOKUP($A211,Indata!$A:$A,Indata!E:E)*Modellvärden!E$7)+Modellvärden!E$6,"")</f>
        <v>34.699753000000001</v>
      </c>
      <c r="F211" s="56">
        <f>IF(_xlfn.XLOOKUP($A211,Indata!$A:$A,Indata!F:F)&lt;&gt;0,(_xlfn.XLOOKUP($A211,Indata!$A:$A,Indata!F:F)*Modellvärden!F$7)+Modellvärden!F$6,"")</f>
        <v>33.918791132772242</v>
      </c>
      <c r="G211" s="56">
        <f>IF(_xlfn.XLOOKUP($A211,Indata!$A:$A,Indata!G:G)&lt;&gt;0,(_xlfn.XLOOKUP($A211,Indata!$A:$A,Indata!G:G)*Modellvärden!G$7)+Modellvärden!G$6,"")</f>
        <v>40.132684399999995</v>
      </c>
      <c r="H211" s="56">
        <f>IF(_xlfn.XLOOKUP($A211,Indata!$A:$A,Indata!H:H)&lt;&gt;0,(_xlfn.XLOOKUP($A211,Indata!$A:$A,Indata!H:H)*Modellvärden!H$7)+Modellvärden!H$6,"")</f>
        <v>33.667791459999997</v>
      </c>
      <c r="I211" s="56">
        <f>IF(_xlfn.XLOOKUP($A211,Indata!$A:$A,Indata!I:I)&lt;&gt;0,(_xlfn.XLOOKUP($A211,Indata!$A:$A,Indata!I:I)*Modellvärden!I$7)+Modellvärden!I$6,"")</f>
        <v>42.337960420000002</v>
      </c>
      <c r="J211" s="56">
        <f>IF(_xlfn.XLOOKUP($A211,Indata!$A:$A,Indata!J:J)&lt;&gt;0,(_xlfn.XLOOKUP($A211,Indata!$A:$A,Indata!J:J)*Modellvärden!J$7)+Modellvärden!J$6,"")</f>
        <v>36.567578160000004</v>
      </c>
      <c r="K211" s="56">
        <f>IF(_xlfn.XLOOKUP($A211,Indata!$A:$A,Indata!K:K)&lt;&gt;0,(_xlfn.XLOOKUP($A211,Indata!$A:$A,Indata!K:K)*Modellvärden!K$7)+Modellvärden!K$6,"")</f>
        <v>34.417383740000005</v>
      </c>
      <c r="L211" s="56">
        <f>IF(_xlfn.XLOOKUP($A211,Indata!$A:$A,Indata!L:L)&lt;&gt;0,(_xlfn.XLOOKUP($A211,Indata!$A:$A,Indata!L:L)*Modellvärden!L$7)+Modellvärden!L$6,"")</f>
        <v>31.632615000000015</v>
      </c>
      <c r="M211" t="str">
        <f>_xlfn.XLOOKUP(A211,Indata!A:A,Indata!M:M)</f>
        <v>Pendlingskommun nära storstad</v>
      </c>
      <c r="N211" s="57">
        <f>IF(K211="",(B211*Modellvärden!B$11)+(C211*Modellvärden!C$11)+(D211*Modellvärden!D$11)+(E211*Modellvärden!E$11)+(F211*Modellvärden!F$11)+(G211*Modellvärden!G$11), (B211*Modellvärden!B$4)+(C211*Modellvärden!C$4)+(D211*Modellvärden!D$4)+(E211*Modellvärden!E$4)+(F211*Modellvärden!F$4)+(G211*Modellvärden!G$4)+(H211*Modellvärden!H$4)+(I211*Modellvärden!I$4)+(J211*Modellvärden!J$4)+(K211*Modellvärden!K$4)+(L211*Modellvärden!L$4))</f>
        <v>35.948406792684438</v>
      </c>
      <c r="O211" s="57">
        <f>IF(K211="",(B211*Modellvärden!B$12)+(C211*Modellvärden!C$12)+(D211*Modellvärden!D$12)+(E211*Modellvärden!E$12)+(F211*Modellvärden!F$12)+(G211*Modellvärden!G$12),(B211*Modellvärden!B$5)+(C211*Modellvärden!C$5)+(D211*Modellvärden!D$5)+(E211*Modellvärden!E$5)+(F211*Modellvärden!F$5)+(G211*Modellvärden!G$5)+(H211*Modellvärden!H$5)+(I211*Modellvärden!I$5)+(J211*Modellvärden!J$5)
+(K211*Modellvärden!K$5)+(L211*Modellvärden!L$5))</f>
        <v>35.868020564186111</v>
      </c>
      <c r="P211" s="57">
        <f>(_xlfn.XLOOKUP(M211,Regressionsresultat!$B$53:$B$61,Modellvärden!$B$21:$B$29)*Modellvärden!$B$18)</f>
        <v>36.636769999999999</v>
      </c>
      <c r="Q211" s="57">
        <f t="shared" si="3"/>
        <v>36.151065785623516</v>
      </c>
      <c r="R211" s="57"/>
    </row>
    <row r="212" spans="1:18" ht="16" x14ac:dyDescent="0.35">
      <c r="A212" s="55" t="s">
        <v>191</v>
      </c>
      <c r="B212" s="56">
        <f>IF(_xlfn.XLOOKUP($A212,Indata!$A:$A,Indata!B:B)&lt;&gt;0,(_xlfn.XLOOKUP($A212,Indata!$A:$A,Indata!B:B)*Modellvärden!B$7)+Modellvärden!B$6,"")</f>
        <v>36.220637221000004</v>
      </c>
      <c r="C212" s="56">
        <f>IF(_xlfn.XLOOKUP($A212,Indata!$A:$A,Indata!C:C)&lt;&gt;0,(_xlfn.XLOOKUP($A212,Indata!$A:$A,Indata!C:C)*Modellvärden!C$7)+Modellvärden!C$6,"")</f>
        <v>32.566290100000003</v>
      </c>
      <c r="D212" s="56">
        <f>IF(_xlfn.XLOOKUP($A212,Indata!$A:$A,Indata!D:D)&lt;&gt;0,(_xlfn.XLOOKUP($A212,Indata!$A:$A,Indata!D:D)*Modellvärden!D$7)+Modellvärden!D$6,"")</f>
        <v>33.852254760000001</v>
      </c>
      <c r="E212" s="56">
        <f>IF(_xlfn.XLOOKUP($A212,Indata!$A:$A,Indata!E:E)&lt;&gt;0,(_xlfn.XLOOKUP($A212,Indata!$A:$A,Indata!E:E)*Modellvärden!E$7)+Modellvärden!E$6,"")</f>
        <v>33.969867999999998</v>
      </c>
      <c r="F212" s="56">
        <f>IF(_xlfn.XLOOKUP($A212,Indata!$A:$A,Indata!F:F)&lt;&gt;0,(_xlfn.XLOOKUP($A212,Indata!$A:$A,Indata!F:F)*Modellvärden!F$7)+Modellvärden!F$6,"")</f>
        <v>34.899753995931952</v>
      </c>
      <c r="G212" s="56">
        <f>IF(_xlfn.XLOOKUP($A212,Indata!$A:$A,Indata!G:G)&lt;&gt;0,(_xlfn.XLOOKUP($A212,Indata!$A:$A,Indata!G:G)*Modellvärden!G$7)+Modellvärden!G$6,"")</f>
        <v>29.096867199999998</v>
      </c>
      <c r="H212" s="56">
        <f>IF(_xlfn.XLOOKUP($A212,Indata!$A:$A,Indata!H:H)&lt;&gt;0,(_xlfn.XLOOKUP($A212,Indata!$A:$A,Indata!H:H)*Modellvärden!H$7)+Modellvärden!H$6,"")</f>
        <v>34.919371599999998</v>
      </c>
      <c r="I212" s="56">
        <f>IF(_xlfn.XLOOKUP($A212,Indata!$A:$A,Indata!I:I)&lt;&gt;0,(_xlfn.XLOOKUP($A212,Indata!$A:$A,Indata!I:I)*Modellvärden!I$7)+Modellvärden!I$6,"")</f>
        <v>51.45091618</v>
      </c>
      <c r="J212" s="56">
        <f>IF(_xlfn.XLOOKUP($A212,Indata!$A:$A,Indata!J:J)&lt;&gt;0,(_xlfn.XLOOKUP($A212,Indata!$A:$A,Indata!J:J)*Modellvärden!J$7)+Modellvärden!J$6,"")</f>
        <v>34.611263839999999</v>
      </c>
      <c r="K212" s="56">
        <f>IF(_xlfn.XLOOKUP($A212,Indata!$A:$A,Indata!K:K)&lt;&gt;0,(_xlfn.XLOOKUP($A212,Indata!$A:$A,Indata!K:K)*Modellvärden!K$7)+Modellvärden!K$6,"")</f>
        <v>32.792672690000003</v>
      </c>
      <c r="L212" s="56">
        <f>IF(_xlfn.XLOOKUP($A212,Indata!$A:$A,Indata!L:L)&lt;&gt;0,(_xlfn.XLOOKUP($A212,Indata!$A:$A,Indata!L:L)*Modellvärden!L$7)+Modellvärden!L$6,"")</f>
        <v>31.171301800000009</v>
      </c>
      <c r="M212" t="str">
        <f>_xlfn.XLOOKUP(A212,Indata!A:A,Indata!M:M)</f>
        <v>Pendlingskommun nära större stad</v>
      </c>
      <c r="N212" s="57">
        <f>IF(K212="",(B212*Modellvärden!B$11)+(C212*Modellvärden!C$11)+(D212*Modellvärden!D$11)+(E212*Modellvärden!E$11)+(F212*Modellvärden!F$11)+(G212*Modellvärden!G$11), (B212*Modellvärden!B$4)+(C212*Modellvärden!C$4)+(D212*Modellvärden!D$4)+(E212*Modellvärden!E$4)+(F212*Modellvärden!F$4)+(G212*Modellvärden!G$4)+(H212*Modellvärden!H$4)+(I212*Modellvärden!I$4)+(J212*Modellvärden!J$4)+(K212*Modellvärden!K$4)+(L212*Modellvärden!L$4))</f>
        <v>35.389543392130321</v>
      </c>
      <c r="O212" s="57">
        <f>IF(K212="",(B212*Modellvärden!B$12)+(C212*Modellvärden!C$12)+(D212*Modellvärden!D$12)+(E212*Modellvärden!E$12)+(F212*Modellvärden!F$12)+(G212*Modellvärden!G$12),(B212*Modellvärden!B$5)+(C212*Modellvärden!C$5)+(D212*Modellvärden!D$5)+(E212*Modellvärden!E$5)+(F212*Modellvärden!F$5)+(G212*Modellvärden!G$5)+(H212*Modellvärden!H$5)+(I212*Modellvärden!I$5)+(J212*Modellvärden!J$5)
+(K212*Modellvärden!K$5)+(L212*Modellvärden!L$5))</f>
        <v>35.466148809140272</v>
      </c>
      <c r="P212" s="57">
        <f>(_xlfn.XLOOKUP(M212,Regressionsresultat!$B$53:$B$61,Modellvärden!$B$21:$B$29)*Modellvärden!$B$18)</f>
        <v>32.423676999999998</v>
      </c>
      <c r="Q212" s="57">
        <f t="shared" si="3"/>
        <v>34.426456400423525</v>
      </c>
      <c r="R212" s="57"/>
    </row>
    <row r="213" spans="1:18" ht="16" x14ac:dyDescent="0.35">
      <c r="A213" s="55" t="s">
        <v>232</v>
      </c>
      <c r="B213" s="56">
        <f>IF(_xlfn.XLOOKUP($A213,Indata!$A:$A,Indata!B:B)&lt;&gt;0,(_xlfn.XLOOKUP($A213,Indata!$A:$A,Indata!B:B)*Modellvärden!B$7)+Modellvärden!B$6,"")</f>
        <v>35.658876973000005</v>
      </c>
      <c r="C213" s="56">
        <f>IF(_xlfn.XLOOKUP($A213,Indata!$A:$A,Indata!C:C)&lt;&gt;0,(_xlfn.XLOOKUP($A213,Indata!$A:$A,Indata!C:C)*Modellvärden!C$7)+Modellvärden!C$6,"")</f>
        <v>32.965552899999999</v>
      </c>
      <c r="D213" s="56">
        <f>IF(_xlfn.XLOOKUP($A213,Indata!$A:$A,Indata!D:D)&lt;&gt;0,(_xlfn.XLOOKUP($A213,Indata!$A:$A,Indata!D:D)*Modellvärden!D$7)+Modellvärden!D$6,"")</f>
        <v>33.856736160000004</v>
      </c>
      <c r="E213" s="56">
        <f>IF(_xlfn.XLOOKUP($A213,Indata!$A:$A,Indata!E:E)&lt;&gt;0,(_xlfn.XLOOKUP($A213,Indata!$A:$A,Indata!E:E)*Modellvärden!E$7)+Modellvärden!E$6,"")</f>
        <v>33.937599400000003</v>
      </c>
      <c r="F213" s="56">
        <f>IF(_xlfn.XLOOKUP($A213,Indata!$A:$A,Indata!F:F)&lt;&gt;0,(_xlfn.XLOOKUP($A213,Indata!$A:$A,Indata!F:F)*Modellvärden!F$7)+Modellvärden!F$6,"")</f>
        <v>34.776227712898567</v>
      </c>
      <c r="G213" s="56">
        <f>IF(_xlfn.XLOOKUP($A213,Indata!$A:$A,Indata!G:G)&lt;&gt;0,(_xlfn.XLOOKUP($A213,Indata!$A:$A,Indata!G:G)*Modellvärden!G$7)+Modellvärden!G$6,"")</f>
        <v>29.773911199999997</v>
      </c>
      <c r="H213" s="56">
        <f>IF(_xlfn.XLOOKUP($A213,Indata!$A:$A,Indata!H:H)&lt;&gt;0,(_xlfn.XLOOKUP($A213,Indata!$A:$A,Indata!H:H)*Modellvärden!H$7)+Modellvärden!H$6,"")</f>
        <v>41.826239779999995</v>
      </c>
      <c r="I213" s="56">
        <f>IF(_xlfn.XLOOKUP($A213,Indata!$A:$A,Indata!I:I)&lt;&gt;0,(_xlfn.XLOOKUP($A213,Indata!$A:$A,Indata!I:I)*Modellvärden!I$7)+Modellvärden!I$6,"")</f>
        <v>22.255706060000001</v>
      </c>
      <c r="J213" s="56">
        <f>IF(_xlfn.XLOOKUP($A213,Indata!$A:$A,Indata!J:J)&lt;&gt;0,(_xlfn.XLOOKUP($A213,Indata!$A:$A,Indata!J:J)*Modellvärden!J$7)+Modellvärden!J$6,"")</f>
        <v>35.245744160000001</v>
      </c>
      <c r="K213" s="56">
        <f>IF(_xlfn.XLOOKUP($A213,Indata!$A:$A,Indata!K:K)&lt;&gt;0,(_xlfn.XLOOKUP($A213,Indata!$A:$A,Indata!K:K)*Modellvärden!K$7)+Modellvärden!K$6,"")</f>
        <v>41.060646700000007</v>
      </c>
      <c r="L213" s="56">
        <f>IF(_xlfn.XLOOKUP($A213,Indata!$A:$A,Indata!L:L)&lt;&gt;0,(_xlfn.XLOOKUP($A213,Indata!$A:$A,Indata!L:L)*Modellvärden!L$7)+Modellvärden!L$6,"")</f>
        <v>36.245746999999994</v>
      </c>
      <c r="M213" t="str">
        <f>_xlfn.XLOOKUP(A213,Indata!A:A,Indata!M:M)</f>
        <v>Landsbygdskommun</v>
      </c>
      <c r="N213" s="57">
        <f>IF(K213="",(B213*Modellvärden!B$11)+(C213*Modellvärden!C$11)+(D213*Modellvärden!D$11)+(E213*Modellvärden!E$11)+(F213*Modellvärden!F$11)+(G213*Modellvärden!G$11), (B213*Modellvärden!B$4)+(C213*Modellvärden!C$4)+(D213*Modellvärden!D$4)+(E213*Modellvärden!E$4)+(F213*Modellvärden!F$4)+(G213*Modellvärden!G$4)+(H213*Modellvärden!H$4)+(I213*Modellvärden!I$4)+(J213*Modellvärden!J$4)+(K213*Modellvärden!K$4)+(L213*Modellvärden!L$4))</f>
        <v>33.584842327425413</v>
      </c>
      <c r="O213" s="57">
        <f>IF(K213="",(B213*Modellvärden!B$12)+(C213*Modellvärden!C$12)+(D213*Modellvärden!D$12)+(E213*Modellvärden!E$12)+(F213*Modellvärden!F$12)+(G213*Modellvärden!G$12),(B213*Modellvärden!B$5)+(C213*Modellvärden!C$5)+(D213*Modellvärden!D$5)+(E213*Modellvärden!E$5)+(F213*Modellvärden!F$5)+(G213*Modellvärden!G$5)+(H213*Modellvärden!H$5)+(I213*Modellvärden!I$5)+(J213*Modellvärden!J$5)
+(K213*Modellvärden!K$5)+(L213*Modellvärden!L$5))</f>
        <v>33.010724641194528</v>
      </c>
      <c r="P213" s="57">
        <f>(_xlfn.XLOOKUP(M213,Regressionsresultat!$B$53:$B$61,Modellvärden!$B$21:$B$29)*Modellvärden!$B$18)</f>
        <v>25.386849999999999</v>
      </c>
      <c r="Q213" s="57">
        <f t="shared" si="3"/>
        <v>30.660805656206648</v>
      </c>
      <c r="R213" s="57"/>
    </row>
    <row r="214" spans="1:18" ht="16" x14ac:dyDescent="0.35">
      <c r="A214" s="55" t="s">
        <v>269</v>
      </c>
      <c r="B214" s="56">
        <f>IF(_xlfn.XLOOKUP($A214,Indata!$A:$A,Indata!B:B)&lt;&gt;0,(_xlfn.XLOOKUP($A214,Indata!$A:$A,Indata!B:B)*Modellvärden!B$7)+Modellvärden!B$6,"")</f>
        <v>36.861255169000003</v>
      </c>
      <c r="C214" s="56">
        <f>IF(_xlfn.XLOOKUP($A214,Indata!$A:$A,Indata!C:C)&lt;&gt;0,(_xlfn.XLOOKUP($A214,Indata!$A:$A,Indata!C:C)*Modellvärden!C$7)+Modellvärden!C$6,"")</f>
        <v>32.611737699999999</v>
      </c>
      <c r="D214" s="56">
        <f>IF(_xlfn.XLOOKUP($A214,Indata!$A:$A,Indata!D:D)&lt;&gt;0,(_xlfn.XLOOKUP($A214,Indata!$A:$A,Indata!D:D)*Modellvärden!D$7)+Modellvärden!D$6,"")</f>
        <v>33.92395716</v>
      </c>
      <c r="E214" s="56">
        <f>IF(_xlfn.XLOOKUP($A214,Indata!$A:$A,Indata!E:E)&lt;&gt;0,(_xlfn.XLOOKUP($A214,Indata!$A:$A,Indata!E:E)*Modellvärden!E$7)+Modellvärden!E$6,"")</f>
        <v>33.893294099999999</v>
      </c>
      <c r="F214" s="56">
        <f>IF(_xlfn.XLOOKUP($A214,Indata!$A:$A,Indata!F:F)&lt;&gt;0,(_xlfn.XLOOKUP($A214,Indata!$A:$A,Indata!F:F)*Modellvärden!F$7)+Modellvärden!F$6,"")</f>
        <v>33.737569801259866</v>
      </c>
      <c r="G214" s="56">
        <f>IF(_xlfn.XLOOKUP($A214,Indata!$A:$A,Indata!G:G)&lt;&gt;0,(_xlfn.XLOOKUP($A214,Indata!$A:$A,Indata!G:G)*Modellvärden!G$7)+Modellvärden!G$6,"")</f>
        <v>27.810483599999998</v>
      </c>
      <c r="H214" s="56">
        <f>IF(_xlfn.XLOOKUP($A214,Indata!$A:$A,Indata!H:H)&lt;&gt;0,(_xlfn.XLOOKUP($A214,Indata!$A:$A,Indata!H:H)*Modellvärden!H$7)+Modellvärden!H$6,"")</f>
        <v>28.800535359999998</v>
      </c>
      <c r="I214" s="56">
        <f>IF(_xlfn.XLOOKUP($A214,Indata!$A:$A,Indata!I:I)&lt;&gt;0,(_xlfn.XLOOKUP($A214,Indata!$A:$A,Indata!I:I)*Modellvärden!I$7)+Modellvärden!I$6,"")</f>
        <v>24.44956578</v>
      </c>
      <c r="J214" s="56">
        <f>IF(_xlfn.XLOOKUP($A214,Indata!$A:$A,Indata!J:J)&lt;&gt;0,(_xlfn.XLOOKUP($A214,Indata!$A:$A,Indata!J:J)*Modellvärden!J$7)+Modellvärden!J$6,"")</f>
        <v>29.429674560000002</v>
      </c>
      <c r="K214" s="56">
        <f>IF(_xlfn.XLOOKUP($A214,Indata!$A:$A,Indata!K:K)&lt;&gt;0,(_xlfn.XLOOKUP($A214,Indata!$A:$A,Indata!K:K)*Modellvärden!K$7)+Modellvärden!K$6,"")</f>
        <v>32.828777380000005</v>
      </c>
      <c r="L214" s="56">
        <f>IF(_xlfn.XLOOKUP($A214,Indata!$A:$A,Indata!L:L)&lt;&gt;0,(_xlfn.XLOOKUP($A214,Indata!$A:$A,Indata!L:L)*Modellvärden!L$7)+Modellvärden!L$6,"")</f>
        <v>27.942109400000021</v>
      </c>
      <c r="M214" t="str">
        <f>_xlfn.XLOOKUP(A214,Indata!A:A,Indata!M:M)</f>
        <v>Pendlingskommun nära större stad</v>
      </c>
      <c r="N214" s="57">
        <f>IF(K214="",(B214*Modellvärden!B$11)+(C214*Modellvärden!C$11)+(D214*Modellvärden!D$11)+(E214*Modellvärden!E$11)+(F214*Modellvärden!F$11)+(G214*Modellvärden!G$11), (B214*Modellvärden!B$4)+(C214*Modellvärden!C$4)+(D214*Modellvärden!D$4)+(E214*Modellvärden!E$4)+(F214*Modellvärden!F$4)+(G214*Modellvärden!G$4)+(H214*Modellvärden!H$4)+(I214*Modellvärden!I$4)+(J214*Modellvärden!J$4)+(K214*Modellvärden!K$4)+(L214*Modellvärden!L$4))</f>
        <v>30.624268930824517</v>
      </c>
      <c r="O214" s="57">
        <f>IF(K214="",(B214*Modellvärden!B$12)+(C214*Modellvärden!C$12)+(D214*Modellvärden!D$12)+(E214*Modellvärden!E$12)+(F214*Modellvärden!F$12)+(G214*Modellvärden!G$12),(B214*Modellvärden!B$5)+(C214*Modellvärden!C$5)+(D214*Modellvärden!D$5)+(E214*Modellvärden!E$5)+(F214*Modellvärden!F$5)+(G214*Modellvärden!G$5)+(H214*Modellvärden!H$5)+(I214*Modellvärden!I$5)+(J214*Modellvärden!J$5)
+(K214*Modellvärden!K$5)+(L214*Modellvärden!L$5))</f>
        <v>30.482222882827031</v>
      </c>
      <c r="P214" s="57">
        <f>(_xlfn.XLOOKUP(M214,Regressionsresultat!$B$53:$B$61,Modellvärden!$B$21:$B$29)*Modellvärden!$B$18)</f>
        <v>32.423676999999998</v>
      </c>
      <c r="Q214" s="57">
        <f t="shared" si="3"/>
        <v>31.176722937883849</v>
      </c>
      <c r="R214" s="57"/>
    </row>
    <row r="215" spans="1:18" ht="16" x14ac:dyDescent="0.35">
      <c r="A215" s="55" t="s">
        <v>90</v>
      </c>
      <c r="B215" s="56">
        <f>IF(_xlfn.XLOOKUP($A215,Indata!$A:$A,Indata!B:B)&lt;&gt;0,(_xlfn.XLOOKUP($A215,Indata!$A:$A,Indata!B:B)*Modellvärden!B$7)+Modellvärden!B$6,"")</f>
        <v>36.662056951000004</v>
      </c>
      <c r="C215" s="56">
        <f>IF(_xlfn.XLOOKUP($A215,Indata!$A:$A,Indata!C:C)&lt;&gt;0,(_xlfn.XLOOKUP($A215,Indata!$A:$A,Indata!C:C)*Modellvärden!C$7)+Modellvärden!C$6,"")</f>
        <v>32.651645199999997</v>
      </c>
      <c r="D215" s="56">
        <f>IF(_xlfn.XLOOKUP($A215,Indata!$A:$A,Indata!D:D)&lt;&gt;0,(_xlfn.XLOOKUP($A215,Indata!$A:$A,Indata!D:D)*Modellvärden!D$7)+Modellvärden!D$6,"")</f>
        <v>33.901550159999999</v>
      </c>
      <c r="E215" s="56">
        <f>IF(_xlfn.XLOOKUP($A215,Indata!$A:$A,Indata!E:E)&lt;&gt;0,(_xlfn.XLOOKUP($A215,Indata!$A:$A,Indata!E:E)*Modellvärden!E$7)+Modellvärden!E$6,"")</f>
        <v>33.893037999999997</v>
      </c>
      <c r="F215" s="56">
        <f>IF(_xlfn.XLOOKUP($A215,Indata!$A:$A,Indata!F:F)&lt;&gt;0,(_xlfn.XLOOKUP($A215,Indata!$A:$A,Indata!F:F)*Modellvärden!F$7)+Modellvärden!F$6,"")</f>
        <v>35.203463436411518</v>
      </c>
      <c r="G215" s="56">
        <f>IF(_xlfn.XLOOKUP($A215,Indata!$A:$A,Indata!G:G)&lt;&gt;0,(_xlfn.XLOOKUP($A215,Indata!$A:$A,Indata!G:G)*Modellvärden!G$7)+Modellvärden!G$6,"")</f>
        <v>39.929571199999998</v>
      </c>
      <c r="H215" s="56">
        <f>IF(_xlfn.XLOOKUP($A215,Indata!$A:$A,Indata!H:H)&lt;&gt;0,(_xlfn.XLOOKUP($A215,Indata!$A:$A,Indata!H:H)*Modellvärden!H$7)+Modellvärden!H$6,"")</f>
        <v>34.548533039999995</v>
      </c>
      <c r="I215" s="56">
        <f>IF(_xlfn.XLOOKUP($A215,Indata!$A:$A,Indata!I:I)&lt;&gt;0,(_xlfn.XLOOKUP($A215,Indata!$A:$A,Indata!I:I)*Modellvärden!I$7)+Modellvärden!I$6,"")</f>
        <v>35.503243600000005</v>
      </c>
      <c r="J215" s="56">
        <f>IF(_xlfn.XLOOKUP($A215,Indata!$A:$A,Indata!J:J)&lt;&gt;0,(_xlfn.XLOOKUP($A215,Indata!$A:$A,Indata!J:J)*Modellvärden!J$7)+Modellvärden!J$6,"")</f>
        <v>35.192870800000001</v>
      </c>
      <c r="K215" s="56">
        <f>IF(_xlfn.XLOOKUP($A215,Indata!$A:$A,Indata!K:K)&lt;&gt;0,(_xlfn.XLOOKUP($A215,Indata!$A:$A,Indata!K:K)*Modellvärden!K$7)+Modellvärden!K$6,"")</f>
        <v>32.46773048</v>
      </c>
      <c r="L215" s="56">
        <f>IF(_xlfn.XLOOKUP($A215,Indata!$A:$A,Indata!L:L)&lt;&gt;0,(_xlfn.XLOOKUP($A215,Indata!$A:$A,Indata!L:L)*Modellvärden!L$7)+Modellvärden!L$6,"")</f>
        <v>28.634079200000002</v>
      </c>
      <c r="M215" t="str">
        <f>_xlfn.XLOOKUP(A215,Indata!A:A,Indata!M:M)</f>
        <v>Pendlingskommun nära mindre tätort</v>
      </c>
      <c r="N215" s="57">
        <f>IF(K215="",(B215*Modellvärden!B$11)+(C215*Modellvärden!C$11)+(D215*Modellvärden!D$11)+(E215*Modellvärden!E$11)+(F215*Modellvärden!F$11)+(G215*Modellvärden!G$11), (B215*Modellvärden!B$4)+(C215*Modellvärden!C$4)+(D215*Modellvärden!D$4)+(E215*Modellvärden!E$4)+(F215*Modellvärden!F$4)+(G215*Modellvärden!G$4)+(H215*Modellvärden!H$4)+(I215*Modellvärden!I$4)+(J215*Modellvärden!J$4)+(K215*Modellvärden!K$4)+(L215*Modellvärden!L$4))</f>
        <v>34.236349259325607</v>
      </c>
      <c r="O215" s="57">
        <f>IF(K215="",(B215*Modellvärden!B$12)+(C215*Modellvärden!C$12)+(D215*Modellvärden!D$12)+(E215*Modellvärden!E$12)+(F215*Modellvärden!F$12)+(G215*Modellvärden!G$12),(B215*Modellvärden!B$5)+(C215*Modellvärden!C$5)+(D215*Modellvärden!D$5)+(E215*Modellvärden!E$5)+(F215*Modellvärden!F$5)+(G215*Modellvärden!G$5)+(H215*Modellvärden!H$5)+(I215*Modellvärden!I$5)+(J215*Modellvärden!J$5)
+(K215*Modellvärden!K$5)+(L215*Modellvärden!L$5))</f>
        <v>33.971481031468244</v>
      </c>
      <c r="P215" s="57">
        <f>(_xlfn.XLOOKUP(M215,Regressionsresultat!$B$53:$B$61,Modellvärden!$B$21:$B$29)*Modellvärden!$B$18)</f>
        <v>35.411339999999996</v>
      </c>
      <c r="Q215" s="57">
        <f t="shared" si="3"/>
        <v>34.539723430264615</v>
      </c>
      <c r="R215" s="57"/>
    </row>
    <row r="216" spans="1:18" ht="16" x14ac:dyDescent="0.35">
      <c r="A216" s="55" t="s">
        <v>281</v>
      </c>
      <c r="B216" s="56">
        <f>IF(_xlfn.XLOOKUP($A216,Indata!$A:$A,Indata!B:B)&lt;&gt;0,(_xlfn.XLOOKUP($A216,Indata!$A:$A,Indata!B:B)*Modellvärden!B$7)+Modellvärden!B$6,"")</f>
        <v>35.964221323000004</v>
      </c>
      <c r="C216" s="56">
        <f>IF(_xlfn.XLOOKUP($A216,Indata!$A:$A,Indata!C:C)&lt;&gt;0,(_xlfn.XLOOKUP($A216,Indata!$A:$A,Indata!C:C)*Modellvärden!C$7)+Modellvärden!C$6,"")</f>
        <v>33.890186200000002</v>
      </c>
      <c r="D216" s="56">
        <f>IF(_xlfn.XLOOKUP($A216,Indata!$A:$A,Indata!D:D)&lt;&gt;0,(_xlfn.XLOOKUP($A216,Indata!$A:$A,Indata!D:D)*Modellvärden!D$7)+Modellvärden!D$6,"")</f>
        <v>33.958015800000005</v>
      </c>
      <c r="E216" s="56">
        <f>IF(_xlfn.XLOOKUP($A216,Indata!$A:$A,Indata!E:E)&lt;&gt;0,(_xlfn.XLOOKUP($A216,Indata!$A:$A,Indata!E:E)*Modellvärden!E$7)+Modellvärden!E$6,"")</f>
        <v>34.010075700000002</v>
      </c>
      <c r="F216" s="56">
        <f>IF(_xlfn.XLOOKUP($A216,Indata!$A:$A,Indata!F:F)&lt;&gt;0,(_xlfn.XLOOKUP($A216,Indata!$A:$A,Indata!F:F)*Modellvärden!F$7)+Modellvärden!F$6,"")</f>
        <v>35.396667957874733</v>
      </c>
      <c r="G216" s="56">
        <f>IF(_xlfn.XLOOKUP($A216,Indata!$A:$A,Indata!G:G)&lt;&gt;0,(_xlfn.XLOOKUP($A216,Indata!$A:$A,Indata!G:G)*Modellvärden!G$7)+Modellvärden!G$6,"")</f>
        <v>38.778596399999998</v>
      </c>
      <c r="H216" s="56">
        <f>IF(_xlfn.XLOOKUP($A216,Indata!$A:$A,Indata!H:H)&lt;&gt;0,(_xlfn.XLOOKUP($A216,Indata!$A:$A,Indata!H:H)*Modellvärden!H$7)+Modellvärden!H$6,"")</f>
        <v>39.508498779999996</v>
      </c>
      <c r="I216" s="56">
        <f>IF(_xlfn.XLOOKUP($A216,Indata!$A:$A,Indata!I:I)&lt;&gt;0,(_xlfn.XLOOKUP($A216,Indata!$A:$A,Indata!I:I)*Modellvärden!I$7)+Modellvärden!I$6,"")</f>
        <v>36.009518920000005</v>
      </c>
      <c r="J216" s="56">
        <f>IF(_xlfn.XLOOKUP($A216,Indata!$A:$A,Indata!J:J)&lt;&gt;0,(_xlfn.XLOOKUP($A216,Indata!$A:$A,Indata!J:J)*Modellvärden!J$7)+Modellvärden!J$6,"")</f>
        <v>35.139997440000002</v>
      </c>
      <c r="K216" s="56">
        <f>IF(_xlfn.XLOOKUP($A216,Indata!$A:$A,Indata!K:K)&lt;&gt;0,(_xlfn.XLOOKUP($A216,Indata!$A:$A,Indata!K:K)*Modellvärden!K$7)+Modellvärden!K$6,"")</f>
        <v>40.158029450000001</v>
      </c>
      <c r="L216" s="56">
        <f>IF(_xlfn.XLOOKUP($A216,Indata!$A:$A,Indata!L:L)&lt;&gt;0,(_xlfn.XLOOKUP($A216,Indata!$A:$A,Indata!L:L)*Modellvärden!L$7)+Modellvärden!L$6,"")</f>
        <v>49.854486400000013</v>
      </c>
      <c r="M216" t="str">
        <f>_xlfn.XLOOKUP(A216,Indata!A:A,Indata!M:M)</f>
        <v>Landsbygdskommun</v>
      </c>
      <c r="N216" s="57">
        <f>IF(K216="",(B216*Modellvärden!B$11)+(C216*Modellvärden!C$11)+(D216*Modellvärden!D$11)+(E216*Modellvärden!E$11)+(F216*Modellvärden!F$11)+(G216*Modellvärden!G$11), (B216*Modellvärden!B$4)+(C216*Modellvärden!C$4)+(D216*Modellvärden!D$4)+(E216*Modellvärden!E$4)+(F216*Modellvärden!F$4)+(G216*Modellvärden!G$4)+(H216*Modellvärden!H$4)+(I216*Modellvärden!I$4)+(J216*Modellvärden!J$4)+(K216*Modellvärden!K$4)+(L216*Modellvärden!L$4))</f>
        <v>37.729975804144416</v>
      </c>
      <c r="O216" s="57">
        <f>IF(K216="",(B216*Modellvärden!B$12)+(C216*Modellvärden!C$12)+(D216*Modellvärden!D$12)+(E216*Modellvärden!E$12)+(F216*Modellvärden!F$12)+(G216*Modellvärden!G$12),(B216*Modellvärden!B$5)+(C216*Modellvärden!C$5)+(D216*Modellvärden!D$5)+(E216*Modellvärden!E$5)+(F216*Modellvärden!F$5)+(G216*Modellvärden!G$5)+(H216*Modellvärden!H$5)+(I216*Modellvärden!I$5)+(J216*Modellvärden!J$5)
+(K216*Modellvärden!K$5)+(L216*Modellvärden!L$5))</f>
        <v>37.693982080565235</v>
      </c>
      <c r="P216" s="57">
        <f>(_xlfn.XLOOKUP(M216,Regressionsresultat!$B$53:$B$61,Modellvärden!$B$21:$B$29)*Modellvärden!$B$18)</f>
        <v>25.386849999999999</v>
      </c>
      <c r="Q216" s="57">
        <f t="shared" si="3"/>
        <v>33.603602628236551</v>
      </c>
      <c r="R216" s="57"/>
    </row>
    <row r="217" spans="1:18" ht="16" x14ac:dyDescent="0.35">
      <c r="A217" s="55" t="s">
        <v>75</v>
      </c>
      <c r="B217" s="56">
        <f>IF(_xlfn.XLOOKUP($A217,Indata!$A:$A,Indata!B:B)&lt;&gt;0,(_xlfn.XLOOKUP($A217,Indata!$A:$A,Indata!B:B)*Modellvärden!B$7)+Modellvärden!B$6,"")</f>
        <v>36.672455164000006</v>
      </c>
      <c r="C217" s="56">
        <f>IF(_xlfn.XLOOKUP($A217,Indata!$A:$A,Indata!C:C)&lt;&gt;0,(_xlfn.XLOOKUP($A217,Indata!$A:$A,Indata!C:C)*Modellvärden!C$7)+Modellvärden!C$6,"")</f>
        <v>32.952031300000002</v>
      </c>
      <c r="D217" s="56">
        <f>IF(_xlfn.XLOOKUP($A217,Indata!$A:$A,Indata!D:D)&lt;&gt;0,(_xlfn.XLOOKUP($A217,Indata!$A:$A,Indata!D:D)*Modellvärden!D$7)+Modellvärden!D$6,"")</f>
        <v>33.945467880000002</v>
      </c>
      <c r="E217" s="56">
        <f>IF(_xlfn.XLOOKUP($A217,Indata!$A:$A,Indata!E:E)&lt;&gt;0,(_xlfn.XLOOKUP($A217,Indata!$A:$A,Indata!E:E)*Modellvärden!E$7)+Modellvärden!E$6,"")</f>
        <v>34.030563700000002</v>
      </c>
      <c r="F217" s="56">
        <f>IF(_xlfn.XLOOKUP($A217,Indata!$A:$A,Indata!F:F)&lt;&gt;0,(_xlfn.XLOOKUP($A217,Indata!$A:$A,Indata!F:F)*Modellvärden!F$7)+Modellvärden!F$6,"")</f>
        <v>33.466709440474581</v>
      </c>
      <c r="G217" s="56">
        <f>IF(_xlfn.XLOOKUP($A217,Indata!$A:$A,Indata!G:G)&lt;&gt;0,(_xlfn.XLOOKUP($A217,Indata!$A:$A,Indata!G:G)*Modellvärden!G$7)+Modellvärden!G$6,"")</f>
        <v>34.513219199999995</v>
      </c>
      <c r="H217" s="56" t="str">
        <f>IF(_xlfn.XLOOKUP($A217,Indata!$A:$A,Indata!H:H)&lt;&gt;0,(_xlfn.XLOOKUP($A217,Indata!$A:$A,Indata!H:H)*Modellvärden!H$7)+Modellvärden!H$6,"")</f>
        <v/>
      </c>
      <c r="I217" s="56" t="str">
        <f>IF(_xlfn.XLOOKUP($A217,Indata!$A:$A,Indata!I:I)&lt;&gt;0,(_xlfn.XLOOKUP($A217,Indata!$A:$A,Indata!I:I)*Modellvärden!I$7)+Modellvärden!I$6,"")</f>
        <v/>
      </c>
      <c r="J217" s="56" t="str">
        <f>IF(_xlfn.XLOOKUP($A217,Indata!$A:$A,Indata!J:J)&lt;&gt;0,(_xlfn.XLOOKUP($A217,Indata!$A:$A,Indata!J:J)*Modellvärden!J$7)+Modellvärden!J$6,"")</f>
        <v/>
      </c>
      <c r="K217" s="56" t="str">
        <f>IF(_xlfn.XLOOKUP($A217,Indata!$A:$A,Indata!K:K)&lt;&gt;0,(_xlfn.XLOOKUP($A217,Indata!$A:$A,Indata!K:K)*Modellvärden!K$7)+Modellvärden!K$6,"")</f>
        <v/>
      </c>
      <c r="L217" s="56" t="str">
        <f>IF(_xlfn.XLOOKUP($A217,Indata!$A:$A,Indata!L:L)&lt;&gt;0,(_xlfn.XLOOKUP($A217,Indata!$A:$A,Indata!L:L)*Modellvärden!L$7)+Modellvärden!L$6,"")</f>
        <v/>
      </c>
      <c r="M217" t="str">
        <f>_xlfn.XLOOKUP(A217,Indata!A:A,Indata!M:M)</f>
        <v>Pendlingskommun nära större stad</v>
      </c>
      <c r="N217" s="57">
        <f>IF(K217="",(B217*Modellvärden!B$11)+(C217*Modellvärden!C$11)+(D217*Modellvärden!D$11)+(E217*Modellvärden!E$11)+(F217*Modellvärden!F$11)+(G217*Modellvärden!G$11), (B217*Modellvärden!B$4)+(C217*Modellvärden!C$4)+(D217*Modellvärden!D$4)+(E217*Modellvärden!E$4)+(F217*Modellvärden!F$4)+(G217*Modellvärden!G$4)+(H217*Modellvärden!H$4)+(I217*Modellvärden!I$4)+(J217*Modellvärden!J$4)+(K217*Modellvärden!K$4)+(L217*Modellvärden!L$4))</f>
        <v>34.206930983336207</v>
      </c>
      <c r="O217" s="57">
        <f>IF(K217="",(B217*Modellvärden!B$12)+(C217*Modellvärden!C$12)+(D217*Modellvärden!D$12)+(E217*Modellvärden!E$12)+(F217*Modellvärden!F$12)+(G217*Modellvärden!G$12),(B217*Modellvärden!B$5)+(C217*Modellvärden!C$5)+(D217*Modellvärden!D$5)+(E217*Modellvärden!E$5)+(F217*Modellvärden!F$5)+(G217*Modellvärden!G$5)+(H217*Modellvärden!H$5)+(I217*Modellvärden!I$5)+(J217*Modellvärden!J$5)
+(K217*Modellvärden!K$5)+(L217*Modellvärden!L$5))</f>
        <v>34.017333050166812</v>
      </c>
      <c r="P217" s="57">
        <f>(_xlfn.XLOOKUP(M217,Regressionsresultat!$B$53:$B$61,Modellvärden!$B$21:$B$29)*Modellvärden!$B$18)</f>
        <v>32.423676999999998</v>
      </c>
      <c r="Q217" s="57">
        <f t="shared" si="3"/>
        <v>33.549313677834341</v>
      </c>
      <c r="R217" s="57"/>
    </row>
    <row r="218" spans="1:18" ht="16" x14ac:dyDescent="0.35">
      <c r="A218" s="55" t="s">
        <v>33</v>
      </c>
      <c r="B218" s="56">
        <f>IF(_xlfn.XLOOKUP($A218,Indata!$A:$A,Indata!B:B)&lt;&gt;0,(_xlfn.XLOOKUP($A218,Indata!$A:$A,Indata!B:B)*Modellvärden!B$7)+Modellvärden!B$6,"")</f>
        <v>36.946274773000006</v>
      </c>
      <c r="C218" s="56">
        <f>IF(_xlfn.XLOOKUP($A218,Indata!$A:$A,Indata!C:C)&lt;&gt;0,(_xlfn.XLOOKUP($A218,Indata!$A:$A,Indata!C:C)*Modellvärden!C$7)+Modellvärden!C$6,"")</f>
        <v>41.182554100000004</v>
      </c>
      <c r="D218" s="56">
        <f>IF(_xlfn.XLOOKUP($A218,Indata!$A:$A,Indata!D:D)&lt;&gt;0,(_xlfn.XLOOKUP($A218,Indata!$A:$A,Indata!D:D)*Modellvärden!D$7)+Modellvärden!D$6,"")</f>
        <v>35.501409960000004</v>
      </c>
      <c r="E218" s="56">
        <f>IF(_xlfn.XLOOKUP($A218,Indata!$A:$A,Indata!E:E)&lt;&gt;0,(_xlfn.XLOOKUP($A218,Indata!$A:$A,Indata!E:E)*Modellvärden!E$7)+Modellvärden!E$6,"")</f>
        <v>40.186695499999999</v>
      </c>
      <c r="F218" s="56">
        <f>IF(_xlfn.XLOOKUP($A218,Indata!$A:$A,Indata!F:F)&lt;&gt;0,(_xlfn.XLOOKUP($A218,Indata!$A:$A,Indata!F:F)*Modellvärden!F$7)+Modellvärden!F$6,"")</f>
        <v>37.895485408978189</v>
      </c>
      <c r="G218" s="56">
        <f>IF(_xlfn.XLOOKUP($A218,Indata!$A:$A,Indata!G:G)&lt;&gt;0,(_xlfn.XLOOKUP($A218,Indata!$A:$A,Indata!G:G)*Modellvärden!G$7)+Modellvärden!G$6,"")</f>
        <v>30.450955199999996</v>
      </c>
      <c r="H218" s="56">
        <f>IF(_xlfn.XLOOKUP($A218,Indata!$A:$A,Indata!H:H)&lt;&gt;0,(_xlfn.XLOOKUP($A218,Indata!$A:$A,Indata!H:H)*Modellvärden!H$7)+Modellvärden!H$6,"")</f>
        <v>46.2763025</v>
      </c>
      <c r="I218" s="56">
        <f>IF(_xlfn.XLOOKUP($A218,Indata!$A:$A,Indata!I:I)&lt;&gt;0,(_xlfn.XLOOKUP($A218,Indata!$A:$A,Indata!I:I)*Modellvärden!I$7)+Modellvärden!I$6,"")</f>
        <v>39.890963040000003</v>
      </c>
      <c r="J218" s="56">
        <f>IF(_xlfn.XLOOKUP($A218,Indata!$A:$A,Indata!J:J)&lt;&gt;0,(_xlfn.XLOOKUP($A218,Indata!$A:$A,Indata!J:J)*Modellvärden!J$7)+Modellvärden!J$6,"")</f>
        <v>39.739979760000004</v>
      </c>
      <c r="K218" s="56">
        <f>IF(_xlfn.XLOOKUP($A218,Indata!$A:$A,Indata!K:K)&lt;&gt;0,(_xlfn.XLOOKUP($A218,Indata!$A:$A,Indata!K:K)*Modellvärden!K$7)+Modellvärden!K$6,"")</f>
        <v>41.493902980000001</v>
      </c>
      <c r="L218" s="56">
        <f>IF(_xlfn.XLOOKUP($A218,Indata!$A:$A,Indata!L:L)&lt;&gt;0,(_xlfn.XLOOKUP($A218,Indata!$A:$A,Indata!L:L)*Modellvärden!L$7)+Modellvärden!L$6,"")</f>
        <v>53.544992000000008</v>
      </c>
      <c r="M218" t="str">
        <f>_xlfn.XLOOKUP(A218,Indata!A:A,Indata!M:M)</f>
        <v>Större stad</v>
      </c>
      <c r="N218" s="57">
        <f>IF(K218="",(B218*Modellvärden!B$11)+(C218*Modellvärden!C$11)+(D218*Modellvärden!D$11)+(E218*Modellvärden!E$11)+(F218*Modellvärden!F$11)+(G218*Modellvärden!G$11), (B218*Modellvärden!B$4)+(C218*Modellvärden!C$4)+(D218*Modellvärden!D$4)+(E218*Modellvärden!E$4)+(F218*Modellvärden!F$4)+(G218*Modellvärden!G$4)+(H218*Modellvärden!H$4)+(I218*Modellvärden!I$4)+(J218*Modellvärden!J$4)+(K218*Modellvärden!K$4)+(L218*Modellvärden!L$4))</f>
        <v>40.681595232486025</v>
      </c>
      <c r="O218" s="57">
        <f>IF(K218="",(B218*Modellvärden!B$12)+(C218*Modellvärden!C$12)+(D218*Modellvärden!D$12)+(E218*Modellvärden!E$12)+(F218*Modellvärden!F$12)+(G218*Modellvärden!G$12),(B218*Modellvärden!B$5)+(C218*Modellvärden!C$5)+(D218*Modellvärden!D$5)+(E218*Modellvärden!E$5)+(F218*Modellvärden!F$5)+(G218*Modellvärden!G$5)+(H218*Modellvärden!H$5)+(I218*Modellvärden!I$5)+(J218*Modellvärden!J$5)
+(K218*Modellvärden!K$5)+(L218*Modellvärden!L$5))</f>
        <v>40.994661876718709</v>
      </c>
      <c r="P218" s="57">
        <f>(_xlfn.XLOOKUP(M218,Regressionsresultat!$B$53:$B$61,Modellvärden!$B$21:$B$29)*Modellvärden!$B$18)</f>
        <v>46.017619999999994</v>
      </c>
      <c r="Q218" s="57">
        <f t="shared" si="3"/>
        <v>42.564625703068238</v>
      </c>
      <c r="R218" s="57"/>
    </row>
    <row r="219" spans="1:18" ht="16" x14ac:dyDescent="0.35">
      <c r="A219" s="55" t="s">
        <v>124</v>
      </c>
      <c r="B219" s="56">
        <f>IF(_xlfn.XLOOKUP($A219,Indata!$A:$A,Indata!B:B)&lt;&gt;0,(_xlfn.XLOOKUP($A219,Indata!$A:$A,Indata!B:B)*Modellvärden!B$7)+Modellvärden!B$6,"")</f>
        <v>37.567380025000006</v>
      </c>
      <c r="C219" s="56">
        <f>IF(_xlfn.XLOOKUP($A219,Indata!$A:$A,Indata!C:C)&lt;&gt;0,(_xlfn.XLOOKUP($A219,Indata!$A:$A,Indata!C:C)*Modellvärden!C$7)+Modellvärden!C$6,"")</f>
        <v>33.196922499999999</v>
      </c>
      <c r="D219" s="56">
        <f>IF(_xlfn.XLOOKUP($A219,Indata!$A:$A,Indata!D:D)&lt;&gt;0,(_xlfn.XLOOKUP($A219,Indata!$A:$A,Indata!D:D)*Modellvärden!D$7)+Modellvärden!D$6,"")</f>
        <v>34.592582040000003</v>
      </c>
      <c r="E219" s="56">
        <f>IF(_xlfn.XLOOKUP($A219,Indata!$A:$A,Indata!E:E)&lt;&gt;0,(_xlfn.XLOOKUP($A219,Indata!$A:$A,Indata!E:E)*Modellvärden!E$7)+Modellvärden!E$6,"")</f>
        <v>34.157845399999999</v>
      </c>
      <c r="F219" s="56">
        <f>IF(_xlfn.XLOOKUP($A219,Indata!$A:$A,Indata!F:F)&lt;&gt;0,(_xlfn.XLOOKUP($A219,Indata!$A:$A,Indata!F:F)*Modellvärden!F$7)+Modellvärden!F$6,"")</f>
        <v>34.873108569144684</v>
      </c>
      <c r="G219" s="56">
        <f>IF(_xlfn.XLOOKUP($A219,Indata!$A:$A,Indata!G:G)&lt;&gt;0,(_xlfn.XLOOKUP($A219,Indata!$A:$A,Indata!G:G)*Modellvärden!G$7)+Modellvärden!G$6,"")</f>
        <v>41.825294399999997</v>
      </c>
      <c r="H219" s="56">
        <f>IF(_xlfn.XLOOKUP($A219,Indata!$A:$A,Indata!H:H)&lt;&gt;0,(_xlfn.XLOOKUP($A219,Indata!$A:$A,Indata!H:H)*Modellvärden!H$7)+Modellvärden!H$6,"")</f>
        <v>36.3100162</v>
      </c>
      <c r="I219" s="56">
        <f>IF(_xlfn.XLOOKUP($A219,Indata!$A:$A,Indata!I:I)&lt;&gt;0,(_xlfn.XLOOKUP($A219,Indata!$A:$A,Indata!I:I)*Modellvärden!I$7)+Modellvärden!I$6,"")</f>
        <v>38.79403318</v>
      </c>
      <c r="J219" s="56">
        <f>IF(_xlfn.XLOOKUP($A219,Indata!$A:$A,Indata!J:J)&lt;&gt;0,(_xlfn.XLOOKUP($A219,Indata!$A:$A,Indata!J:J)*Modellvärden!J$7)+Modellvärden!J$6,"")</f>
        <v>34.241150320000003</v>
      </c>
      <c r="K219" s="56">
        <f>IF(_xlfn.XLOOKUP($A219,Indata!$A:$A,Indata!K:K)&lt;&gt;0,(_xlfn.XLOOKUP($A219,Indata!$A:$A,Indata!K:K)*Modellvärden!K$7)+Modellvärden!K$6,"")</f>
        <v>33.984127460000003</v>
      </c>
      <c r="L219" s="56">
        <f>IF(_xlfn.XLOOKUP($A219,Indata!$A:$A,Indata!L:L)&lt;&gt;0,(_xlfn.XLOOKUP($A219,Indata!$A:$A,Indata!L:L)*Modellvärden!L$7)+Modellvärden!L$6,"")</f>
        <v>36.01509040000002</v>
      </c>
      <c r="M219" t="str">
        <f>_xlfn.XLOOKUP(A219,Indata!A:A,Indata!M:M)</f>
        <v>Pendlingskommun nära större stad</v>
      </c>
      <c r="N219" s="57">
        <f>IF(K219="",(B219*Modellvärden!B$11)+(C219*Modellvärden!C$11)+(D219*Modellvärden!D$11)+(E219*Modellvärden!E$11)+(F219*Modellvärden!F$11)+(G219*Modellvärden!G$11), (B219*Modellvärden!B$4)+(C219*Modellvärden!C$4)+(D219*Modellvärden!D$4)+(E219*Modellvärden!E$4)+(F219*Modellvärden!F$4)+(G219*Modellvärden!G$4)+(H219*Modellvärden!H$4)+(I219*Modellvärden!I$4)+(J219*Modellvärden!J$4)+(K219*Modellvärden!K$4)+(L219*Modellvärden!L$4))</f>
        <v>36.094916079768097</v>
      </c>
      <c r="O219" s="57">
        <f>IF(K219="",(B219*Modellvärden!B$12)+(C219*Modellvärden!C$12)+(D219*Modellvärden!D$12)+(E219*Modellvärden!E$12)+(F219*Modellvärden!F$12)+(G219*Modellvärden!G$12),(B219*Modellvärden!B$5)+(C219*Modellvärden!C$5)+(D219*Modellvärden!D$5)+(E219*Modellvärden!E$5)+(F219*Modellvärden!F$5)+(G219*Modellvärden!G$5)+(H219*Modellvärden!H$5)+(I219*Modellvärden!I$5)+(J219*Modellvärden!J$5)
+(K219*Modellvärden!K$5)+(L219*Modellvärden!L$5))</f>
        <v>35.990356947679928</v>
      </c>
      <c r="P219" s="57">
        <f>(_xlfn.XLOOKUP(M219,Regressionsresultat!$B$53:$B$61,Modellvärden!$B$21:$B$29)*Modellvärden!$B$18)</f>
        <v>32.423676999999998</v>
      </c>
      <c r="Q219" s="57">
        <f t="shared" si="3"/>
        <v>34.836316675816008</v>
      </c>
      <c r="R219" s="57"/>
    </row>
    <row r="220" spans="1:18" ht="16" x14ac:dyDescent="0.35">
      <c r="A220" s="55" t="s">
        <v>175</v>
      </c>
      <c r="B220" s="56">
        <f>IF(_xlfn.XLOOKUP($A220,Indata!$A:$A,Indata!B:B)&lt;&gt;0,(_xlfn.XLOOKUP($A220,Indata!$A:$A,Indata!B:B)*Modellvärden!B$7)+Modellvärden!B$6,"")</f>
        <v>36.225130276000002</v>
      </c>
      <c r="C220" s="56">
        <f>IF(_xlfn.XLOOKUP($A220,Indata!$A:$A,Indata!C:C)&lt;&gt;0,(_xlfn.XLOOKUP($A220,Indata!$A:$A,Indata!C:C)*Modellvärden!C$7)+Modellvärden!C$6,"")</f>
        <v>32.7640435</v>
      </c>
      <c r="D220" s="56">
        <f>IF(_xlfn.XLOOKUP($A220,Indata!$A:$A,Indata!D:D)&lt;&gt;0,(_xlfn.XLOOKUP($A220,Indata!$A:$A,Indata!D:D)*Modellvärden!D$7)+Modellvärden!D$6,"")</f>
        <v>33.872869200000004</v>
      </c>
      <c r="E220" s="56">
        <f>IF(_xlfn.XLOOKUP($A220,Indata!$A:$A,Indata!E:E)&lt;&gt;0,(_xlfn.XLOOKUP($A220,Indata!$A:$A,Indata!E:E)*Modellvärden!E$7)+Modellvärden!E$6,"")</f>
        <v>33.937087200000001</v>
      </c>
      <c r="F220" s="56">
        <f>IF(_xlfn.XLOOKUP($A220,Indata!$A:$A,Indata!F:F)&lt;&gt;0,(_xlfn.XLOOKUP($A220,Indata!$A:$A,Indata!F:F)*Modellvärden!F$7)+Modellvärden!F$6,"")</f>
        <v>34.980752861753629</v>
      </c>
      <c r="G220" s="56">
        <f>IF(_xlfn.XLOOKUP($A220,Indata!$A:$A,Indata!G:G)&lt;&gt;0,(_xlfn.XLOOKUP($A220,Indata!$A:$A,Indata!G:G)*Modellvärden!G$7)+Modellvärden!G$6,"")</f>
        <v>37.1536908</v>
      </c>
      <c r="H220" s="56">
        <f>IF(_xlfn.XLOOKUP($A220,Indata!$A:$A,Indata!H:H)&lt;&gt;0,(_xlfn.XLOOKUP($A220,Indata!$A:$A,Indata!H:H)*Modellvärden!H$7)+Modellvärden!H$6,"")</f>
        <v>30.932857079999998</v>
      </c>
      <c r="I220" s="56">
        <f>IF(_xlfn.XLOOKUP($A220,Indata!$A:$A,Indata!I:I)&lt;&gt;0,(_xlfn.XLOOKUP($A220,Indata!$A:$A,Indata!I:I)*Modellvärden!I$7)+Modellvärden!I$6,"")</f>
        <v>23.858911239999998</v>
      </c>
      <c r="J220" s="56">
        <f>IF(_xlfn.XLOOKUP($A220,Indata!$A:$A,Indata!J:J)&lt;&gt;0,(_xlfn.XLOOKUP($A220,Indata!$A:$A,Indata!J:J)*Modellvärden!J$7)+Modellvärden!J$6,"")</f>
        <v>35.827351120000003</v>
      </c>
      <c r="K220" s="56">
        <f>IF(_xlfn.XLOOKUP($A220,Indata!$A:$A,Indata!K:K)&lt;&gt;0,(_xlfn.XLOOKUP($A220,Indata!$A:$A,Indata!K:K)*Modellvärden!K$7)+Modellvärden!K$6,"")</f>
        <v>29.362727139999997</v>
      </c>
      <c r="L220" s="56">
        <f>IF(_xlfn.XLOOKUP($A220,Indata!$A:$A,Indata!L:L)&lt;&gt;0,(_xlfn.XLOOKUP($A220,Indata!$A:$A,Indata!L:L)*Modellvärden!L$7)+Modellvärden!L$6,"")</f>
        <v>29.556705599999987</v>
      </c>
      <c r="M220" t="str">
        <f>_xlfn.XLOOKUP(A220,Indata!A:A,Indata!M:M)</f>
        <v>Landsbygdskommun med besöksnäring</v>
      </c>
      <c r="N220" s="57">
        <f>IF(K220="",(B220*Modellvärden!B$11)+(C220*Modellvärden!C$11)+(D220*Modellvärden!D$11)+(E220*Modellvärden!E$11)+(F220*Modellvärden!F$11)+(G220*Modellvärden!G$11), (B220*Modellvärden!B$4)+(C220*Modellvärden!C$4)+(D220*Modellvärden!D$4)+(E220*Modellvärden!E$4)+(F220*Modellvärden!F$4)+(G220*Modellvärden!G$4)+(H220*Modellvärden!H$4)+(I220*Modellvärden!I$4)+(J220*Modellvärden!J$4)+(K220*Modellvärden!K$4)+(L220*Modellvärden!L$4))</f>
        <v>32.17005911107362</v>
      </c>
      <c r="O220" s="57">
        <f>IF(K220="",(B220*Modellvärden!B$12)+(C220*Modellvärden!C$12)+(D220*Modellvärden!D$12)+(E220*Modellvärden!E$12)+(F220*Modellvärden!F$12)+(G220*Modellvärden!G$12),(B220*Modellvärden!B$5)+(C220*Modellvärden!C$5)+(D220*Modellvärden!D$5)+(E220*Modellvärden!E$5)+(F220*Modellvärden!F$5)+(G220*Modellvärden!G$5)+(H220*Modellvärden!H$5)+(I220*Modellvärden!I$5)+(J220*Modellvärden!J$5)
+(K220*Modellvärden!K$5)+(L220*Modellvärden!L$5))</f>
        <v>31.941228838794011</v>
      </c>
      <c r="P220" s="57">
        <f>(_xlfn.XLOOKUP(M220,Regressionsresultat!$B$53:$B$61,Modellvärden!$B$21:$B$29)*Modellvärden!$B$18)</f>
        <v>33.92051</v>
      </c>
      <c r="Q220" s="57">
        <f t="shared" si="3"/>
        <v>32.67726598328921</v>
      </c>
      <c r="R220" s="57"/>
    </row>
    <row r="221" spans="1:18" ht="16" x14ac:dyDescent="0.35">
      <c r="A221" s="55" t="s">
        <v>195</v>
      </c>
      <c r="B221" s="56">
        <f>IF(_xlfn.XLOOKUP($A221,Indata!$A:$A,Indata!B:B)&lt;&gt;0,(_xlfn.XLOOKUP($A221,Indata!$A:$A,Indata!B:B)*Modellvärden!B$7)+Modellvärden!B$6,"")</f>
        <v>37.504018780000003</v>
      </c>
      <c r="C221" s="56">
        <f>IF(_xlfn.XLOOKUP($A221,Indata!$A:$A,Indata!C:C)&lt;&gt;0,(_xlfn.XLOOKUP($A221,Indata!$A:$A,Indata!C:C)*Modellvärden!C$7)+Modellvärden!C$6,"")</f>
        <v>32.620094799999997</v>
      </c>
      <c r="D221" s="56">
        <f>IF(_xlfn.XLOOKUP($A221,Indata!$A:$A,Indata!D:D)&lt;&gt;0,(_xlfn.XLOOKUP($A221,Indata!$A:$A,Indata!D:D)*Modellvärden!D$7)+Modellvärden!D$6,"")</f>
        <v>34.209870480000006</v>
      </c>
      <c r="E221" s="56">
        <f>IF(_xlfn.XLOOKUP($A221,Indata!$A:$A,Indata!E:E)&lt;&gt;0,(_xlfn.XLOOKUP($A221,Indata!$A:$A,Indata!E:E)*Modellvärden!E$7)+Modellvärden!E$6,"")</f>
        <v>33.924794400000003</v>
      </c>
      <c r="F221" s="56">
        <f>IF(_xlfn.XLOOKUP($A221,Indata!$A:$A,Indata!F:F)&lt;&gt;0,(_xlfn.XLOOKUP($A221,Indata!$A:$A,Indata!F:F)*Modellvärden!F$7)+Modellvärden!F$6,"")</f>
        <v>33.93371642337047</v>
      </c>
      <c r="G221" s="56">
        <f>IF(_xlfn.XLOOKUP($A221,Indata!$A:$A,Indata!G:G)&lt;&gt;0,(_xlfn.XLOOKUP($A221,Indata!$A:$A,Indata!G:G)*Modellvärden!G$7)+Modellvärden!G$6,"")</f>
        <v>27.336552799999996</v>
      </c>
      <c r="H221" s="56">
        <f>IF(_xlfn.XLOOKUP($A221,Indata!$A:$A,Indata!H:H)&lt;&gt;0,(_xlfn.XLOOKUP($A221,Indata!$A:$A,Indata!H:H)*Modellvärden!H$7)+Modellvärden!H$6,"")</f>
        <v>33.389662540000003</v>
      </c>
      <c r="I221" s="56">
        <f>IF(_xlfn.XLOOKUP($A221,Indata!$A:$A,Indata!I:I)&lt;&gt;0,(_xlfn.XLOOKUP($A221,Indata!$A:$A,Indata!I:I)*Modellvärden!I$7)+Modellvärden!I$6,"")</f>
        <v>37.528344879999999</v>
      </c>
      <c r="J221" s="56">
        <f>IF(_xlfn.XLOOKUP($A221,Indata!$A:$A,Indata!J:J)&lt;&gt;0,(_xlfn.XLOOKUP($A221,Indata!$A:$A,Indata!J:J)*Modellvärden!J$7)+Modellvärden!J$6,"")</f>
        <v>31.28024216</v>
      </c>
      <c r="K221" s="56">
        <f>IF(_xlfn.XLOOKUP($A221,Indata!$A:$A,Indata!K:K)&lt;&gt;0,(_xlfn.XLOOKUP($A221,Indata!$A:$A,Indata!K:K)*Modellvärden!K$7)+Modellvärden!K$6,"")</f>
        <v>33.370347730000006</v>
      </c>
      <c r="L221" s="56">
        <f>IF(_xlfn.XLOOKUP($A221,Indata!$A:$A,Indata!L:L)&lt;&gt;0,(_xlfn.XLOOKUP($A221,Indata!$A:$A,Indata!L:L)*Modellvärden!L$7)+Modellvärden!L$6,"")</f>
        <v>35.092464000000007</v>
      </c>
      <c r="M221" t="str">
        <f>_xlfn.XLOOKUP(A221,Indata!A:A,Indata!M:M)</f>
        <v>Pendlingskommun nära mindre tätort</v>
      </c>
      <c r="N221" s="57">
        <f>IF(K221="",(B221*Modellvärden!B$11)+(C221*Modellvärden!C$11)+(D221*Modellvärden!D$11)+(E221*Modellvärden!E$11)+(F221*Modellvärden!F$11)+(G221*Modellvärden!G$11), (B221*Modellvärden!B$4)+(C221*Modellvärden!C$4)+(D221*Modellvärden!D$4)+(E221*Modellvärden!E$4)+(F221*Modellvärden!F$4)+(G221*Modellvärden!G$4)+(H221*Modellvärden!H$4)+(I221*Modellvärden!I$4)+(J221*Modellvärden!J$4)+(K221*Modellvärden!K$4)+(L221*Modellvärden!L$4))</f>
        <v>33.701683856561225</v>
      </c>
      <c r="O221" s="57">
        <f>IF(K221="",(B221*Modellvärden!B$12)+(C221*Modellvärden!C$12)+(D221*Modellvärden!D$12)+(E221*Modellvärden!E$12)+(F221*Modellvärden!F$12)+(G221*Modellvärden!G$12),(B221*Modellvärden!B$5)+(C221*Modellvärden!C$5)+(D221*Modellvärden!D$5)+(E221*Modellvärden!E$5)+(F221*Modellvärden!F$5)+(G221*Modellvärden!G$5)+(H221*Modellvärden!H$5)+(I221*Modellvärden!I$5)+(J221*Modellvärden!J$5)
+(K221*Modellvärden!K$5)+(L221*Modellvärden!L$5))</f>
        <v>33.747038758033327</v>
      </c>
      <c r="P221" s="57">
        <f>(_xlfn.XLOOKUP(M221,Regressionsresultat!$B$53:$B$61,Modellvärden!$B$21:$B$29)*Modellvärden!$B$18)</f>
        <v>35.411339999999996</v>
      </c>
      <c r="Q221" s="57">
        <f t="shared" si="3"/>
        <v>34.28668753819818</v>
      </c>
      <c r="R221" s="57"/>
    </row>
    <row r="222" spans="1:18" ht="16" x14ac:dyDescent="0.35">
      <c r="A222" s="55" t="s">
        <v>214</v>
      </c>
      <c r="B222" s="56">
        <f>IF(_xlfn.XLOOKUP($A222,Indata!$A:$A,Indata!B:B)&lt;&gt;0,(_xlfn.XLOOKUP($A222,Indata!$A:$A,Indata!B:B)*Modellvärden!B$7)+Modellvärden!B$6,"")</f>
        <v>36.957388207000001</v>
      </c>
      <c r="C222" s="56">
        <f>IF(_xlfn.XLOOKUP($A222,Indata!$A:$A,Indata!C:C)&lt;&gt;0,(_xlfn.XLOOKUP($A222,Indata!$A:$A,Indata!C:C)*Modellvärden!C$7)+Modellvärden!C$6,"")</f>
        <v>32.761602099999998</v>
      </c>
      <c r="D222" s="56">
        <f>IF(_xlfn.XLOOKUP($A222,Indata!$A:$A,Indata!D:D)&lt;&gt;0,(_xlfn.XLOOKUP($A222,Indata!$A:$A,Indata!D:D)*Modellvärden!D$7)+Modellvärden!D$6,"")</f>
        <v>33.969667440000002</v>
      </c>
      <c r="E222" s="56">
        <f>IF(_xlfn.XLOOKUP($A222,Indata!$A:$A,Indata!E:E)&lt;&gt;0,(_xlfn.XLOOKUP($A222,Indata!$A:$A,Indata!E:E)*Modellvärden!E$7)+Modellvärden!E$6,"")</f>
        <v>33.890220900000003</v>
      </c>
      <c r="F222" s="56">
        <f>IF(_xlfn.XLOOKUP($A222,Indata!$A:$A,Indata!F:F)&lt;&gt;0,(_xlfn.XLOOKUP($A222,Indata!$A:$A,Indata!F:F)*Modellvärden!F$7)+Modellvärden!F$6,"")</f>
        <v>35.159243557130615</v>
      </c>
      <c r="G222" s="56">
        <f>IF(_xlfn.XLOOKUP($A222,Indata!$A:$A,Indata!G:G)&lt;&gt;0,(_xlfn.XLOOKUP($A222,Indata!$A:$A,Indata!G:G)*Modellvärden!G$7)+Modellvärden!G$6,"")</f>
        <v>29.435389199999996</v>
      </c>
      <c r="H222" s="56">
        <f>IF(_xlfn.XLOOKUP($A222,Indata!$A:$A,Indata!H:H)&lt;&gt;0,(_xlfn.XLOOKUP($A222,Indata!$A:$A,Indata!H:H)*Modellvärden!H$7)+Modellvärden!H$6,"")</f>
        <v>36.541790300000002</v>
      </c>
      <c r="I222" s="56">
        <f>IF(_xlfn.XLOOKUP($A222,Indata!$A:$A,Indata!I:I)&lt;&gt;0,(_xlfn.XLOOKUP($A222,Indata!$A:$A,Indata!I:I)*Modellvärden!I$7)+Modellvärden!I$6,"")</f>
        <v>36.768931899999998</v>
      </c>
      <c r="J222" s="56">
        <f>IF(_xlfn.XLOOKUP($A222,Indata!$A:$A,Indata!J:J)&lt;&gt;0,(_xlfn.XLOOKUP($A222,Indata!$A:$A,Indata!J:J)*Modellvärden!J$7)+Modellvärden!J$6,"")</f>
        <v>30.963001999999999</v>
      </c>
      <c r="K222" s="56">
        <f>IF(_xlfn.XLOOKUP($A222,Indata!$A:$A,Indata!K:K)&lt;&gt;0,(_xlfn.XLOOKUP($A222,Indata!$A:$A,Indata!K:K)*Modellvärden!K$7)+Modellvärden!K$6,"")</f>
        <v>41.20506546</v>
      </c>
      <c r="L222" s="56">
        <f>IF(_xlfn.XLOOKUP($A222,Indata!$A:$A,Indata!L:L)&lt;&gt;0,(_xlfn.XLOOKUP($A222,Indata!$A:$A,Indata!L:L)*Modellvärden!L$7)+Modellvärden!L$6,"")</f>
        <v>29.787362200000018</v>
      </c>
      <c r="M222" t="str">
        <f>_xlfn.XLOOKUP(A222,Indata!A:A,Indata!M:M)</f>
        <v>Pendlingskommun nära mindre tätort</v>
      </c>
      <c r="N222" s="57">
        <f>IF(K222="",(B222*Modellvärden!B$11)+(C222*Modellvärden!C$11)+(D222*Modellvärden!D$11)+(E222*Modellvärden!E$11)+(F222*Modellvärden!F$11)+(G222*Modellvärden!G$11), (B222*Modellvärden!B$4)+(C222*Modellvärden!C$4)+(D222*Modellvärden!D$4)+(E222*Modellvärden!E$4)+(F222*Modellvärden!F$4)+(G222*Modellvärden!G$4)+(H222*Modellvärden!H$4)+(I222*Modellvärden!I$4)+(J222*Modellvärden!J$4)+(K222*Modellvärden!K$4)+(L222*Modellvärden!L$4))</f>
        <v>33.887410599338601</v>
      </c>
      <c r="O222" s="57">
        <f>IF(K222="",(B222*Modellvärden!B$12)+(C222*Modellvärden!C$12)+(D222*Modellvärden!D$12)+(E222*Modellvärden!E$12)+(F222*Modellvärden!F$12)+(G222*Modellvärden!G$12),(B222*Modellvärden!B$5)+(C222*Modellvärden!C$5)+(D222*Modellvärden!D$5)+(E222*Modellvärden!E$5)+(F222*Modellvärden!F$5)+(G222*Modellvärden!G$5)+(H222*Modellvärden!H$5)+(I222*Modellvärden!I$5)+(J222*Modellvärden!J$5)
+(K222*Modellvärden!K$5)+(L222*Modellvärden!L$5))</f>
        <v>33.512549649426497</v>
      </c>
      <c r="P222" s="57">
        <f>(_xlfn.XLOOKUP(M222,Regressionsresultat!$B$53:$B$61,Modellvärden!$B$21:$B$29)*Modellvärden!$B$18)</f>
        <v>35.411339999999996</v>
      </c>
      <c r="Q222" s="57">
        <f t="shared" si="3"/>
        <v>34.270433416255031</v>
      </c>
      <c r="R222" s="57"/>
    </row>
    <row r="223" spans="1:18" ht="16" x14ac:dyDescent="0.35">
      <c r="A223" s="55" t="s">
        <v>49</v>
      </c>
      <c r="B223" s="56">
        <f>IF(_xlfn.XLOOKUP($A223,Indata!$A:$A,Indata!B:B)&lt;&gt;0,(_xlfn.XLOOKUP($A223,Indata!$A:$A,Indata!B:B)*Modellvärden!B$7)+Modellvärden!B$6,"")</f>
        <v>35.083087390000003</v>
      </c>
      <c r="C223" s="56">
        <f>IF(_xlfn.XLOOKUP($A223,Indata!$A:$A,Indata!C:C)&lt;&gt;0,(_xlfn.XLOOKUP($A223,Indata!$A:$A,Indata!C:C)*Modellvärden!C$7)+Modellvärden!C$6,"")</f>
        <v>33.546042700000001</v>
      </c>
      <c r="D223" s="56">
        <f>IF(_xlfn.XLOOKUP($A223,Indata!$A:$A,Indata!D:D)&lt;&gt;0,(_xlfn.XLOOKUP($A223,Indata!$A:$A,Indata!D:D)*Modellvärden!D$7)+Modellvärden!D$6,"")</f>
        <v>33.871076640000005</v>
      </c>
      <c r="E223" s="56">
        <f>IF(_xlfn.XLOOKUP($A223,Indata!$A:$A,Indata!E:E)&lt;&gt;0,(_xlfn.XLOOKUP($A223,Indata!$A:$A,Indata!E:E)*Modellvärden!E$7)+Modellvärden!E$6,"")</f>
        <v>34.077942200000003</v>
      </c>
      <c r="F223" s="56">
        <f>IF(_xlfn.XLOOKUP($A223,Indata!$A:$A,Indata!F:F)&lt;&gt;0,(_xlfn.XLOOKUP($A223,Indata!$A:$A,Indata!F:F)*Modellvärden!F$7)+Modellvärden!F$6,"")</f>
        <v>34.218848907782863</v>
      </c>
      <c r="G223" s="56">
        <f>IF(_xlfn.XLOOKUP($A223,Indata!$A:$A,Indata!G:G)&lt;&gt;0,(_xlfn.XLOOKUP($A223,Indata!$A:$A,Indata!G:G)*Modellvärden!G$7)+Modellvärden!G$6,"")</f>
        <v>35.664193999999995</v>
      </c>
      <c r="H223" s="56">
        <f>IF(_xlfn.XLOOKUP($A223,Indata!$A:$A,Indata!H:H)&lt;&gt;0,(_xlfn.XLOOKUP($A223,Indata!$A:$A,Indata!H:H)*Modellvärden!H$7)+Modellvärden!H$6,"")</f>
        <v>36.912628859999998</v>
      </c>
      <c r="I223" s="56">
        <f>IF(_xlfn.XLOOKUP($A223,Indata!$A:$A,Indata!I:I)&lt;&gt;0,(_xlfn.XLOOKUP($A223,Indata!$A:$A,Indata!I:I)*Modellvärden!I$7)+Modellvärden!I$6,"")</f>
        <v>26.559046279999997</v>
      </c>
      <c r="J223" s="56">
        <f>IF(_xlfn.XLOOKUP($A223,Indata!$A:$A,Indata!J:J)&lt;&gt;0,(_xlfn.XLOOKUP($A223,Indata!$A:$A,Indata!J:J)*Modellvärden!J$7)+Modellvärden!J$6,"")</f>
        <v>24.618198800000002</v>
      </c>
      <c r="K223" s="56">
        <f>IF(_xlfn.XLOOKUP($A223,Indata!$A:$A,Indata!K:K)&lt;&gt;0,(_xlfn.XLOOKUP($A223,Indata!$A:$A,Indata!K:K)*Modellvärden!K$7)+Modellvärden!K$6,"")</f>
        <v>41.313379530000006</v>
      </c>
      <c r="L223" s="56">
        <f>IF(_xlfn.XLOOKUP($A223,Indata!$A:$A,Indata!L:L)&lt;&gt;0,(_xlfn.XLOOKUP($A223,Indata!$A:$A,Indata!L:L)*Modellvärden!L$7)+Modellvärden!L$6,"")</f>
        <v>34.861807400000032</v>
      </c>
      <c r="M223" t="str">
        <f>_xlfn.XLOOKUP(A223,Indata!A:A,Indata!M:M)</f>
        <v>Pendlingskommun nära större stad</v>
      </c>
      <c r="N223" s="57">
        <f>IF(K223="",(B223*Modellvärden!B$11)+(C223*Modellvärden!C$11)+(D223*Modellvärden!D$11)+(E223*Modellvärden!E$11)+(F223*Modellvärden!F$11)+(G223*Modellvärden!G$11), (B223*Modellvärden!B$4)+(C223*Modellvärden!C$4)+(D223*Modellvärden!D$4)+(E223*Modellvärden!E$4)+(F223*Modellvärden!F$4)+(G223*Modellvärden!G$4)+(H223*Modellvärden!H$4)+(I223*Modellvärden!I$4)+(J223*Modellvärden!J$4)+(K223*Modellvärden!K$4)+(L223*Modellvärden!L$4))</f>
        <v>33.289183936319837</v>
      </c>
      <c r="O223" s="57">
        <f>IF(K223="",(B223*Modellvärden!B$12)+(C223*Modellvärden!C$12)+(D223*Modellvärden!D$12)+(E223*Modellvärden!E$12)+(F223*Modellvärden!F$12)+(G223*Modellvärden!G$12),(B223*Modellvärden!B$5)+(C223*Modellvärden!C$5)+(D223*Modellvärden!D$5)+(E223*Modellvärden!E$5)+(F223*Modellvärden!F$5)+(G223*Modellvärden!G$5)+(H223*Modellvärden!H$5)+(I223*Modellvärden!I$5)+(J223*Modellvärden!J$5)
+(K223*Modellvärden!K$5)+(L223*Modellvärden!L$5))</f>
        <v>33.049496873011648</v>
      </c>
      <c r="P223" s="57">
        <f>(_xlfn.XLOOKUP(M223,Regressionsresultat!$B$53:$B$61,Modellvärden!$B$21:$B$29)*Modellvärden!$B$18)</f>
        <v>32.423676999999998</v>
      </c>
      <c r="Q223" s="57">
        <f t="shared" si="3"/>
        <v>32.920785936443828</v>
      </c>
      <c r="R223" s="57"/>
    </row>
    <row r="224" spans="1:18" ht="16" x14ac:dyDescent="0.35">
      <c r="A224" s="55" t="s">
        <v>286</v>
      </c>
      <c r="B224" s="56">
        <f>IF(_xlfn.XLOOKUP($A224,Indata!$A:$A,Indata!B:B)&lt;&gt;0,(_xlfn.XLOOKUP($A224,Indata!$A:$A,Indata!B:B)*Modellvärden!B$7)+Modellvärden!B$6,"")</f>
        <v>36.470762842000006</v>
      </c>
      <c r="C224" s="56">
        <f>IF(_xlfn.XLOOKUP($A224,Indata!$A:$A,Indata!C:C)&lt;&gt;0,(_xlfn.XLOOKUP($A224,Indata!$A:$A,Indata!C:C)*Modellvärden!C$7)+Modellvärden!C$6,"")</f>
        <v>33.203026000000001</v>
      </c>
      <c r="D224" s="56">
        <f>IF(_xlfn.XLOOKUP($A224,Indata!$A:$A,Indata!D:D)&lt;&gt;0,(_xlfn.XLOOKUP($A224,Indata!$A:$A,Indata!D:D)*Modellvärden!D$7)+Modellvärden!D$6,"")</f>
        <v>33.94815672</v>
      </c>
      <c r="E224" s="56">
        <f>IF(_xlfn.XLOOKUP($A224,Indata!$A:$A,Indata!E:E)&lt;&gt;0,(_xlfn.XLOOKUP($A224,Indata!$A:$A,Indata!E:E)*Modellvärden!E$7)+Modellvärden!E$6,"")</f>
        <v>34.2333949</v>
      </c>
      <c r="F224" s="56">
        <f>IF(_xlfn.XLOOKUP($A224,Indata!$A:$A,Indata!F:F)&lt;&gt;0,(_xlfn.XLOOKUP($A224,Indata!$A:$A,Indata!F:F)*Modellvärden!F$7)+Modellvärden!F$6,"")</f>
        <v>34.264078757463103</v>
      </c>
      <c r="G224" s="56">
        <f>IF(_xlfn.XLOOKUP($A224,Indata!$A:$A,Indata!G:G)&lt;&gt;0,(_xlfn.XLOOKUP($A224,Indata!$A:$A,Indata!G:G)*Modellvärden!G$7)+Modellvärden!G$6,"")</f>
        <v>28.3521188</v>
      </c>
      <c r="H224" s="56">
        <f>IF(_xlfn.XLOOKUP($A224,Indata!$A:$A,Indata!H:H)&lt;&gt;0,(_xlfn.XLOOKUP($A224,Indata!$A:$A,Indata!H:H)*Modellvärden!H$7)+Modellvärden!H$6,"")</f>
        <v>32.787049879999998</v>
      </c>
      <c r="I224" s="56">
        <f>IF(_xlfn.XLOOKUP($A224,Indata!$A:$A,Indata!I:I)&lt;&gt;0,(_xlfn.XLOOKUP($A224,Indata!$A:$A,Indata!I:I)*Modellvärden!I$7)+Modellvärden!I$6,"")</f>
        <v>34.068796859999999</v>
      </c>
      <c r="J224" s="56">
        <f>IF(_xlfn.XLOOKUP($A224,Indata!$A:$A,Indata!J:J)&lt;&gt;0,(_xlfn.XLOOKUP($A224,Indata!$A:$A,Indata!J:J)*Modellvärden!J$7)+Modellvärden!J$6,"")</f>
        <v>33.976783520000005</v>
      </c>
      <c r="K224" s="56">
        <f>IF(_xlfn.XLOOKUP($A224,Indata!$A:$A,Indata!K:K)&lt;&gt;0,(_xlfn.XLOOKUP($A224,Indata!$A:$A,Indata!K:K)*Modellvärden!K$7)+Modellvärden!K$6,"")</f>
        <v>33.406452420000001</v>
      </c>
      <c r="L224" s="56">
        <f>IF(_xlfn.XLOOKUP($A224,Indata!$A:$A,Indata!L:L)&lt;&gt;0,(_xlfn.XLOOKUP($A224,Indata!$A:$A,Indata!L:L)*Modellvärden!L$7)+Modellvärden!L$6,"")</f>
        <v>35.323120599999982</v>
      </c>
      <c r="M224" t="str">
        <f>_xlfn.XLOOKUP(A224,Indata!A:A,Indata!M:M)</f>
        <v>Pendlingskommun nära större stad</v>
      </c>
      <c r="N224" s="57">
        <f>IF(K224="",(B224*Modellvärden!B$11)+(C224*Modellvärden!C$11)+(D224*Modellvärden!D$11)+(E224*Modellvärden!E$11)+(F224*Modellvärden!F$11)+(G224*Modellvärden!G$11), (B224*Modellvärden!B$4)+(C224*Modellvärden!C$4)+(D224*Modellvärden!D$4)+(E224*Modellvärden!E$4)+(F224*Modellvärden!F$4)+(G224*Modellvärden!G$4)+(H224*Modellvärden!H$4)+(I224*Modellvärden!I$4)+(J224*Modellvärden!J$4)+(K224*Modellvärden!K$4)+(L224*Modellvärden!L$4))</f>
        <v>33.589009987995126</v>
      </c>
      <c r="O224" s="57">
        <f>IF(K224="",(B224*Modellvärden!B$12)+(C224*Modellvärden!C$12)+(D224*Modellvärden!D$12)+(E224*Modellvärden!E$12)+(F224*Modellvärden!F$12)+(G224*Modellvärden!G$12),(B224*Modellvärden!B$5)+(C224*Modellvärden!C$5)+(D224*Modellvärden!D$5)+(E224*Modellvärden!E$5)+(F224*Modellvärden!F$5)+(G224*Modellvärden!G$5)+(H224*Modellvärden!H$5)+(I224*Modellvärden!I$5)+(J224*Modellvärden!J$5)
+(K224*Modellvärden!K$5)+(L224*Modellvärden!L$5))</f>
        <v>33.594913050957523</v>
      </c>
      <c r="P224" s="57">
        <f>(_xlfn.XLOOKUP(M224,Regressionsresultat!$B$53:$B$61,Modellvärden!$B$21:$B$29)*Modellvärden!$B$18)</f>
        <v>32.423676999999998</v>
      </c>
      <c r="Q224" s="57">
        <f t="shared" si="3"/>
        <v>33.202533346317551</v>
      </c>
      <c r="R224" s="57"/>
    </row>
    <row r="225" spans="1:18" ht="16" x14ac:dyDescent="0.35">
      <c r="A225" s="55" t="s">
        <v>97</v>
      </c>
      <c r="B225" s="56">
        <f>IF(_xlfn.XLOOKUP($A225,Indata!$A:$A,Indata!B:B)&lt;&gt;0,(_xlfn.XLOOKUP($A225,Indata!$A:$A,Indata!B:B)*Modellvärden!B$7)+Modellvärden!B$6,"")</f>
        <v>35.991619789000005</v>
      </c>
      <c r="C225" s="56">
        <f>IF(_xlfn.XLOOKUP($A225,Indata!$A:$A,Indata!C:C)&lt;&gt;0,(_xlfn.XLOOKUP($A225,Indata!$A:$A,Indata!C:C)*Modellvärden!C$7)+Modellvärden!C$6,"")</f>
        <v>32.697374500000002</v>
      </c>
      <c r="D225" s="56">
        <f>IF(_xlfn.XLOOKUP($A225,Indata!$A:$A,Indata!D:D)&lt;&gt;0,(_xlfn.XLOOKUP($A225,Indata!$A:$A,Indata!D:D)*Modellvärden!D$7)+Modellvärden!D$6,"")</f>
        <v>33.851358480000002</v>
      </c>
      <c r="E225" s="56">
        <f>IF(_xlfn.XLOOKUP($A225,Indata!$A:$A,Indata!E:E)&lt;&gt;0,(_xlfn.XLOOKUP($A225,Indata!$A:$A,Indata!E:E)*Modellvärden!E$7)+Modellvärden!E$6,"")</f>
        <v>34.089978899999998</v>
      </c>
      <c r="F225" s="56">
        <f>IF(_xlfn.XLOOKUP($A225,Indata!$A:$A,Indata!F:F)&lt;&gt;0,(_xlfn.XLOOKUP($A225,Indata!$A:$A,Indata!F:F)*Modellvärden!F$7)+Modellvärden!F$6,"")</f>
        <v>36.102193566723585</v>
      </c>
      <c r="G225" s="56">
        <f>IF(_xlfn.XLOOKUP($A225,Indata!$A:$A,Indata!G:G)&lt;&gt;0,(_xlfn.XLOOKUP($A225,Indata!$A:$A,Indata!G:G)*Modellvärden!G$7)+Modellvärden!G$6,"")</f>
        <v>40.335797599999999</v>
      </c>
      <c r="H225" s="56">
        <f>IF(_xlfn.XLOOKUP($A225,Indata!$A:$A,Indata!H:H)&lt;&gt;0,(_xlfn.XLOOKUP($A225,Indata!$A:$A,Indata!H:H)*Modellvärden!H$7)+Modellvärden!H$6,"")</f>
        <v>32.879759519999993</v>
      </c>
      <c r="I225" s="56">
        <f>IF(_xlfn.XLOOKUP($A225,Indata!$A:$A,Indata!I:I)&lt;&gt;0,(_xlfn.XLOOKUP($A225,Indata!$A:$A,Indata!I:I)*Modellvärden!I$7)+Modellvärden!I$6,"")</f>
        <v>42.506718859999999</v>
      </c>
      <c r="J225" s="56">
        <f>IF(_xlfn.XLOOKUP($A225,Indata!$A:$A,Indata!J:J)&lt;&gt;0,(_xlfn.XLOOKUP($A225,Indata!$A:$A,Indata!J:J)*Modellvärden!J$7)+Modellvärden!J$6,"")</f>
        <v>33.130809760000005</v>
      </c>
      <c r="K225" s="56">
        <f>IF(_xlfn.XLOOKUP($A225,Indata!$A:$A,Indata!K:K)&lt;&gt;0,(_xlfn.XLOOKUP($A225,Indata!$A:$A,Indata!K:K)*Modellvärden!K$7)+Modellvärden!K$6,"")</f>
        <v>33.009300830000001</v>
      </c>
      <c r="L225" s="56">
        <f>IF(_xlfn.XLOOKUP($A225,Indata!$A:$A,Indata!L:L)&lt;&gt;0,(_xlfn.XLOOKUP($A225,Indata!$A:$A,Indata!L:L)*Modellvärden!L$7)+Modellvärden!L$6,"")</f>
        <v>45.241354400000034</v>
      </c>
      <c r="M225" t="str">
        <f>_xlfn.XLOOKUP(A225,Indata!A:A,Indata!M:M)</f>
        <v>Lågpendlingskommun nära större stad</v>
      </c>
      <c r="N225" s="57">
        <f>IF(K225="",(B225*Modellvärden!B$11)+(C225*Modellvärden!C$11)+(D225*Modellvärden!D$11)+(E225*Modellvärden!E$11)+(F225*Modellvärden!F$11)+(G225*Modellvärden!G$11), (B225*Modellvärden!B$4)+(C225*Modellvärden!C$4)+(D225*Modellvärden!D$4)+(E225*Modellvärden!E$4)+(F225*Modellvärden!F$4)+(G225*Modellvärden!G$4)+(H225*Modellvärden!H$4)+(I225*Modellvärden!I$4)+(J225*Modellvärden!J$4)+(K225*Modellvärden!K$4)+(L225*Modellvärden!L$4))</f>
        <v>36.853739067188322</v>
      </c>
      <c r="O225" s="57">
        <f>IF(K225="",(B225*Modellvärden!B$12)+(C225*Modellvärden!C$12)+(D225*Modellvärden!D$12)+(E225*Modellvärden!E$12)+(F225*Modellvärden!F$12)+(G225*Modellvärden!G$12),(B225*Modellvärden!B$5)+(C225*Modellvärden!C$5)+(D225*Modellvärden!D$5)+(E225*Modellvärden!E$5)+(F225*Modellvärden!F$5)+(G225*Modellvärden!G$5)+(H225*Modellvärden!H$5)+(I225*Modellvärden!I$5)+(J225*Modellvärden!J$5)
+(K225*Modellvärden!K$5)+(L225*Modellvärden!L$5))</f>
        <v>37.091230677386498</v>
      </c>
      <c r="P225" s="57">
        <f>(_xlfn.XLOOKUP(M225,Regressionsresultat!$B$53:$B$61,Modellvärden!$B$21:$B$29)*Modellvärden!$B$18)</f>
        <v>45.926090000000002</v>
      </c>
      <c r="Q225" s="57">
        <f t="shared" si="3"/>
        <v>39.957019914858272</v>
      </c>
      <c r="R225" s="57"/>
    </row>
    <row r="226" spans="1:18" ht="16" x14ac:dyDescent="0.35">
      <c r="A226" s="55" t="s">
        <v>171</v>
      </c>
      <c r="B226" s="56">
        <f>IF(_xlfn.XLOOKUP($A226,Indata!$A:$A,Indata!B:B)&lt;&gt;0,(_xlfn.XLOOKUP($A226,Indata!$A:$A,Indata!B:B)*Modellvärden!B$7)+Modellvärden!B$6,"")</f>
        <v>37.600261852000003</v>
      </c>
      <c r="C226" s="56">
        <f>IF(_xlfn.XLOOKUP($A226,Indata!$A:$A,Indata!C:C)&lt;&gt;0,(_xlfn.XLOOKUP($A226,Indata!$A:$A,Indata!C:C)*Modellvärden!C$7)+Modellvärden!C$6,"")</f>
        <v>33.072129400000001</v>
      </c>
      <c r="D226" s="56">
        <f>IF(_xlfn.XLOOKUP($A226,Indata!$A:$A,Indata!D:D)&lt;&gt;0,(_xlfn.XLOOKUP($A226,Indata!$A:$A,Indata!D:D)*Modellvärden!D$7)+Modellvärden!D$6,"")</f>
        <v>34.6123002</v>
      </c>
      <c r="E226" s="56">
        <f>IF(_xlfn.XLOOKUP($A226,Indata!$A:$A,Indata!E:E)&lt;&gt;0,(_xlfn.XLOOKUP($A226,Indata!$A:$A,Indata!E:E)*Modellvärden!E$7)+Modellvärden!E$6,"")</f>
        <v>33.993429200000001</v>
      </c>
      <c r="F226" s="56">
        <f>IF(_xlfn.XLOOKUP($A226,Indata!$A:$A,Indata!F:F)&lt;&gt;0,(_xlfn.XLOOKUP($A226,Indata!$A:$A,Indata!F:F)*Modellvärden!F$7)+Modellvärden!F$6,"")</f>
        <v>33.556963290322578</v>
      </c>
      <c r="G226" s="56">
        <f>IF(_xlfn.XLOOKUP($A226,Indata!$A:$A,Indata!G:G)&lt;&gt;0,(_xlfn.XLOOKUP($A226,Indata!$A:$A,Indata!G:G)*Modellvärden!G$7)+Modellvärden!G$6,"")</f>
        <v>38.981709599999995</v>
      </c>
      <c r="H226" s="56">
        <f>IF(_xlfn.XLOOKUP($A226,Indata!$A:$A,Indata!H:H)&lt;&gt;0,(_xlfn.XLOOKUP($A226,Indata!$A:$A,Indata!H:H)*Modellvärden!H$7)+Modellvärden!H$6,"")</f>
        <v>28.244277519999997</v>
      </c>
      <c r="I226" s="56">
        <f>IF(_xlfn.XLOOKUP($A226,Indata!$A:$A,Indata!I:I)&lt;&gt;0,(_xlfn.XLOOKUP($A226,Indata!$A:$A,Indata!I:I)*Modellvärden!I$7)+Modellvärden!I$6,"")</f>
        <v>24.618324219999998</v>
      </c>
      <c r="J226" s="56">
        <f>IF(_xlfn.XLOOKUP($A226,Indata!$A:$A,Indata!J:J)&lt;&gt;0,(_xlfn.XLOOKUP($A226,Indata!$A:$A,Indata!J:J)*Modellvärden!J$7)+Modellvärden!J$6,"")</f>
        <v>30.698635200000002</v>
      </c>
      <c r="K226" s="56">
        <f>IF(_xlfn.XLOOKUP($A226,Indata!$A:$A,Indata!K:K)&lt;&gt;0,(_xlfn.XLOOKUP($A226,Indata!$A:$A,Indata!K:K)*Modellvärden!K$7)+Modellvärden!K$6,"")</f>
        <v>29.254413069999998</v>
      </c>
      <c r="L226" s="56">
        <f>IF(_xlfn.XLOOKUP($A226,Indata!$A:$A,Indata!L:L)&lt;&gt;0,(_xlfn.XLOOKUP($A226,Indata!$A:$A,Indata!L:L)*Modellvärden!L$7)+Modellvärden!L$6,"")</f>
        <v>28.634079200000002</v>
      </c>
      <c r="M226" t="str">
        <f>_xlfn.XLOOKUP(A226,Indata!A:A,Indata!M:M)</f>
        <v>Pendlingskommun nära mindre tätort</v>
      </c>
      <c r="N226" s="57">
        <f>IF(K226="",(B226*Modellvärden!B$11)+(C226*Modellvärden!C$11)+(D226*Modellvärden!D$11)+(E226*Modellvärden!E$11)+(F226*Modellvärden!F$11)+(G226*Modellvärden!G$11), (B226*Modellvärden!B$4)+(C226*Modellvärden!C$4)+(D226*Modellvärden!D$4)+(E226*Modellvärden!E$4)+(F226*Modellvärden!F$4)+(G226*Modellvärden!G$4)+(H226*Modellvärden!H$4)+(I226*Modellvärden!I$4)+(J226*Modellvärden!J$4)+(K226*Modellvärden!K$4)+(L226*Modellvärden!L$4))</f>
        <v>31.85779026038518</v>
      </c>
      <c r="O226" s="57">
        <f>IF(K226="",(B226*Modellvärden!B$12)+(C226*Modellvärden!C$12)+(D226*Modellvärden!D$12)+(E226*Modellvärden!E$12)+(F226*Modellvärden!F$12)+(G226*Modellvärden!G$12),(B226*Modellvärden!B$5)+(C226*Modellvärden!C$5)+(D226*Modellvärden!D$5)+(E226*Modellvärden!E$5)+(F226*Modellvärden!F$5)+(G226*Modellvärden!G$5)+(H226*Modellvärden!H$5)+(I226*Modellvärden!I$5)+(J226*Modellvärden!J$5)
+(K226*Modellvärden!K$5)+(L226*Modellvärden!L$5))</f>
        <v>31.78267741327598</v>
      </c>
      <c r="P226" s="57">
        <f>(_xlfn.XLOOKUP(M226,Regressionsresultat!$B$53:$B$61,Modellvärden!$B$21:$B$29)*Modellvärden!$B$18)</f>
        <v>35.411339999999996</v>
      </c>
      <c r="Q226" s="57">
        <f t="shared" si="3"/>
        <v>33.017269224553722</v>
      </c>
      <c r="R226" s="57"/>
    </row>
    <row r="227" spans="1:18" ht="16" x14ac:dyDescent="0.35">
      <c r="A227" s="55" t="s">
        <v>140</v>
      </c>
      <c r="B227" s="56">
        <f>IF(_xlfn.XLOOKUP($A227,Indata!$A:$A,Indata!B:B)&lt;&gt;0,(_xlfn.XLOOKUP($A227,Indata!$A:$A,Indata!B:B)*Modellvärden!B$7)+Modellvärden!B$6,"")</f>
        <v>37.180885600000003</v>
      </c>
      <c r="C227" s="56">
        <f>IF(_xlfn.XLOOKUP($A227,Indata!$A:$A,Indata!C:C)&lt;&gt;0,(_xlfn.XLOOKUP($A227,Indata!$A:$A,Indata!C:C)*Modellvärden!C$7)+Modellvärden!C$6,"")</f>
        <v>32.838694000000004</v>
      </c>
      <c r="D227" s="56">
        <f>IF(_xlfn.XLOOKUP($A227,Indata!$A:$A,Indata!D:D)&lt;&gt;0,(_xlfn.XLOOKUP($A227,Indata!$A:$A,Indata!D:D)*Modellvärden!D$7)+Modellvärden!D$6,"")</f>
        <v>34.056606600000002</v>
      </c>
      <c r="E227" s="56">
        <f>IF(_xlfn.XLOOKUP($A227,Indata!$A:$A,Indata!E:E)&lt;&gt;0,(_xlfn.XLOOKUP($A227,Indata!$A:$A,Indata!E:E)*Modellvärden!E$7)+Modellvärden!E$6,"")</f>
        <v>34.143247700000003</v>
      </c>
      <c r="F227" s="56">
        <f>IF(_xlfn.XLOOKUP($A227,Indata!$A:$A,Indata!F:F)&lt;&gt;0,(_xlfn.XLOOKUP($A227,Indata!$A:$A,Indata!F:F)*Modellvärden!F$7)+Modellvärden!F$6,"")</f>
        <v>34.583671058499853</v>
      </c>
      <c r="G227" s="56">
        <f>IF(_xlfn.XLOOKUP($A227,Indata!$A:$A,Indata!G:G)&lt;&gt;0,(_xlfn.XLOOKUP($A227,Indata!$A:$A,Indata!G:G)*Modellvärden!G$7)+Modellvärden!G$6,"")</f>
        <v>41.689885599999997</v>
      </c>
      <c r="H227" s="56">
        <f>IF(_xlfn.XLOOKUP($A227,Indata!$A:$A,Indata!H:H)&lt;&gt;0,(_xlfn.XLOOKUP($A227,Indata!$A:$A,Indata!H:H)*Modellvärden!H$7)+Modellvärden!H$6,"")</f>
        <v>40.389240360000002</v>
      </c>
      <c r="I227" s="56">
        <f>IF(_xlfn.XLOOKUP($A227,Indata!$A:$A,Indata!I:I)&lt;&gt;0,(_xlfn.XLOOKUP($A227,Indata!$A:$A,Indata!I:I)*Modellvärden!I$7)+Modellvärden!I$6,"")</f>
        <v>31.62179948</v>
      </c>
      <c r="J227" s="56">
        <f>IF(_xlfn.XLOOKUP($A227,Indata!$A:$A,Indata!J:J)&lt;&gt;0,(_xlfn.XLOOKUP($A227,Indata!$A:$A,Indata!J:J)*Modellvärden!J$7)+Modellvärden!J$6,"")</f>
        <v>28.002093840000001</v>
      </c>
      <c r="K227" s="56">
        <f>IF(_xlfn.XLOOKUP($A227,Indata!$A:$A,Indata!K:K)&lt;&gt;0,(_xlfn.XLOOKUP($A227,Indata!$A:$A,Indata!K:K)*Modellvärden!K$7)+Modellvärden!K$6,"")</f>
        <v>40.482971660000004</v>
      </c>
      <c r="L227" s="56">
        <f>IF(_xlfn.XLOOKUP($A227,Indata!$A:$A,Indata!L:L)&lt;&gt;0,(_xlfn.XLOOKUP($A227,Indata!$A:$A,Indata!L:L)*Modellvärden!L$7)+Modellvärden!L$6,"")</f>
        <v>44.549384599999996</v>
      </c>
      <c r="M227" t="str">
        <f>_xlfn.XLOOKUP(A227,Indata!A:A,Indata!M:M)</f>
        <v>Pendlingskommun nära mindre tätort</v>
      </c>
      <c r="N227" s="57">
        <f>IF(K227="",(B227*Modellvärden!B$11)+(C227*Modellvärden!C$11)+(D227*Modellvärden!D$11)+(E227*Modellvärden!E$11)+(F227*Modellvärden!F$11)+(G227*Modellvärden!G$11), (B227*Modellvärden!B$4)+(C227*Modellvärden!C$4)+(D227*Modellvärden!D$4)+(E227*Modellvärden!E$4)+(F227*Modellvärden!F$4)+(G227*Modellvärden!G$4)+(H227*Modellvärden!H$4)+(I227*Modellvärden!I$4)+(J227*Modellvärden!J$4)+(K227*Modellvärden!K$4)+(L227*Modellvärden!L$4))</f>
        <v>36.297767905439954</v>
      </c>
      <c r="O227" s="57">
        <f>IF(K227="",(B227*Modellvärden!B$12)+(C227*Modellvärden!C$12)+(D227*Modellvärden!D$12)+(E227*Modellvärden!E$12)+(F227*Modellvärden!F$12)+(G227*Modellvärden!G$12),(B227*Modellvärden!B$5)+(C227*Modellvärden!C$5)+(D227*Modellvärden!D$5)+(E227*Modellvärden!E$5)+(F227*Modellvärden!F$5)+(G227*Modellvärden!G$5)+(H227*Modellvärden!H$5)+(I227*Modellvärden!I$5)+(J227*Modellvärden!J$5)
+(K227*Modellvärden!K$5)+(L227*Modellvärden!L$5))</f>
        <v>36.114345047530371</v>
      </c>
      <c r="P227" s="57">
        <f>(_xlfn.XLOOKUP(M227,Regressionsresultat!$B$53:$B$61,Modellvärden!$B$21:$B$29)*Modellvärden!$B$18)</f>
        <v>35.411339999999996</v>
      </c>
      <c r="Q227" s="57">
        <f t="shared" si="3"/>
        <v>35.941150984323436</v>
      </c>
      <c r="R227" s="57"/>
    </row>
    <row r="228" spans="1:18" ht="16" x14ac:dyDescent="0.35">
      <c r="A228" s="55" t="s">
        <v>219</v>
      </c>
      <c r="B228" s="56">
        <f>IF(_xlfn.XLOOKUP($A228,Indata!$A:$A,Indata!B:B)&lt;&gt;0,(_xlfn.XLOOKUP($A228,Indata!$A:$A,Indata!B:B)*Modellvärden!B$7)+Modellvärden!B$6,"")</f>
        <v>30.273886369000003</v>
      </c>
      <c r="C228" s="56">
        <f>IF(_xlfn.XLOOKUP($A228,Indata!$A:$A,Indata!C:C)&lt;&gt;0,(_xlfn.XLOOKUP($A228,Indata!$A:$A,Indata!C:C)*Modellvärden!C$7)+Modellvärden!C$6,"")</f>
        <v>32.625259300000003</v>
      </c>
      <c r="D228" s="56">
        <f>IF(_xlfn.XLOOKUP($A228,Indata!$A:$A,Indata!D:D)&lt;&gt;0,(_xlfn.XLOOKUP($A228,Indata!$A:$A,Indata!D:D)*Modellvärden!D$7)+Modellvärden!D$6,"")</f>
        <v>33.771589560000002</v>
      </c>
      <c r="E228" s="56">
        <f>IF(_xlfn.XLOOKUP($A228,Indata!$A:$A,Indata!E:E)&lt;&gt;0,(_xlfn.XLOOKUP($A228,Indata!$A:$A,Indata!E:E)*Modellvärden!E$7)+Modellvärden!E$6,"")</f>
        <v>33.878952499999997</v>
      </c>
      <c r="F228" s="56">
        <f>IF(_xlfn.XLOOKUP($A228,Indata!$A:$A,Indata!F:F)&lt;&gt;0,(_xlfn.XLOOKUP($A228,Indata!$A:$A,Indata!F:F)*Modellvärden!F$7)+Modellvärden!F$6,"")</f>
        <v>36.17674140303216</v>
      </c>
      <c r="G228" s="56">
        <f>IF(_xlfn.XLOOKUP($A228,Indata!$A:$A,Indata!G:G)&lt;&gt;0,(_xlfn.XLOOKUP($A228,Indata!$A:$A,Indata!G:G)*Modellvärden!G$7)+Modellvärden!G$6,"")</f>
        <v>26.185578</v>
      </c>
      <c r="H228" s="56" t="str">
        <f>IF(_xlfn.XLOOKUP($A228,Indata!$A:$A,Indata!H:H)&lt;&gt;0,(_xlfn.XLOOKUP($A228,Indata!$A:$A,Indata!H:H)*Modellvärden!H$7)+Modellvärden!H$6,"")</f>
        <v/>
      </c>
      <c r="I228" s="56" t="str">
        <f>IF(_xlfn.XLOOKUP($A228,Indata!$A:$A,Indata!I:I)&lt;&gt;0,(_xlfn.XLOOKUP($A228,Indata!$A:$A,Indata!I:I)*Modellvärden!I$7)+Modellvärden!I$6,"")</f>
        <v/>
      </c>
      <c r="J228" s="56" t="str">
        <f>IF(_xlfn.XLOOKUP($A228,Indata!$A:$A,Indata!J:J)&lt;&gt;0,(_xlfn.XLOOKUP($A228,Indata!$A:$A,Indata!J:J)*Modellvärden!J$7)+Modellvärden!J$6,"")</f>
        <v/>
      </c>
      <c r="K228" s="56" t="str">
        <f>IF(_xlfn.XLOOKUP($A228,Indata!$A:$A,Indata!K:K)&lt;&gt;0,(_xlfn.XLOOKUP($A228,Indata!$A:$A,Indata!K:K)*Modellvärden!K$7)+Modellvärden!K$6,"")</f>
        <v/>
      </c>
      <c r="L228" s="56" t="str">
        <f>IF(_xlfn.XLOOKUP($A228,Indata!$A:$A,Indata!L:L)&lt;&gt;0,(_xlfn.XLOOKUP($A228,Indata!$A:$A,Indata!L:L)*Modellvärden!L$7)+Modellvärden!L$6,"")</f>
        <v/>
      </c>
      <c r="M228" t="str">
        <f>_xlfn.XLOOKUP(A228,Indata!A:A,Indata!M:M)</f>
        <v>Landsbygdskommun</v>
      </c>
      <c r="N228" s="57">
        <f>IF(K228="",(B228*Modellvärden!B$11)+(C228*Modellvärden!C$11)+(D228*Modellvärden!D$11)+(E228*Modellvärden!E$11)+(F228*Modellvärden!F$11)+(G228*Modellvärden!G$11), (B228*Modellvärden!B$4)+(C228*Modellvärden!C$4)+(D228*Modellvärden!D$4)+(E228*Modellvärden!E$4)+(F228*Modellvärden!F$4)+(G228*Modellvärden!G$4)+(H228*Modellvärden!H$4)+(I228*Modellvärden!I$4)+(J228*Modellvärden!J$4)+(K228*Modellvärden!K$4)+(L228*Modellvärden!L$4))</f>
        <v>31.725844740529389</v>
      </c>
      <c r="O228" s="57">
        <f>IF(K228="",(B228*Modellvärden!B$12)+(C228*Modellvärden!C$12)+(D228*Modellvärden!D$12)+(E228*Modellvärden!E$12)+(F228*Modellvärden!F$12)+(G228*Modellvärden!G$12),(B228*Modellvärden!B$5)+(C228*Modellvärden!C$5)+(D228*Modellvärden!D$5)+(E228*Modellvärden!E$5)+(F228*Modellvärden!F$5)+(G228*Modellvärden!G$5)+(H228*Modellvärden!H$5)+(I228*Modellvärden!I$5)+(J228*Modellvärden!J$5)
+(K228*Modellvärden!K$5)+(L228*Modellvärden!L$5))</f>
        <v>31.837750481373199</v>
      </c>
      <c r="P228" s="57">
        <f>(_xlfn.XLOOKUP(M228,Regressionsresultat!$B$53:$B$61,Modellvärden!$B$21:$B$29)*Modellvärden!$B$18)</f>
        <v>25.386849999999999</v>
      </c>
      <c r="Q228" s="57">
        <f t="shared" si="3"/>
        <v>29.650148407300861</v>
      </c>
      <c r="R228" s="57"/>
    </row>
    <row r="229" spans="1:18" ht="16" x14ac:dyDescent="0.35">
      <c r="A229" s="55" t="s">
        <v>105</v>
      </c>
      <c r="B229" s="56">
        <f>IF(_xlfn.XLOOKUP($A229,Indata!$A:$A,Indata!B:B)&lt;&gt;0,(_xlfn.XLOOKUP($A229,Indata!$A:$A,Indata!B:B)*Modellvärden!B$7)+Modellvärden!B$6,"")</f>
        <v>37.048184596000006</v>
      </c>
      <c r="C229" s="56">
        <f>IF(_xlfn.XLOOKUP($A229,Indata!$A:$A,Indata!C:C)&lt;&gt;0,(_xlfn.XLOOKUP($A229,Indata!$A:$A,Indata!C:C)*Modellvärden!C$7)+Modellvärden!C$6,"")</f>
        <v>32.213507800000002</v>
      </c>
      <c r="D229" s="56">
        <f>IF(_xlfn.XLOOKUP($A229,Indata!$A:$A,Indata!D:D)&lt;&gt;0,(_xlfn.XLOOKUP($A229,Indata!$A:$A,Indata!D:D)*Modellvärden!D$7)+Modellvärden!D$6,"")</f>
        <v>33.881832000000003</v>
      </c>
      <c r="E229" s="56">
        <f>IF(_xlfn.XLOOKUP($A229,Indata!$A:$A,Indata!E:E)&lt;&gt;0,(_xlfn.XLOOKUP($A229,Indata!$A:$A,Indata!E:E)*Modellvärden!E$7)+Modellvärden!E$6,"")</f>
        <v>33.765500199999998</v>
      </c>
      <c r="F229" s="56">
        <f>IF(_xlfn.XLOOKUP($A229,Indata!$A:$A,Indata!F:F)&lt;&gt;0,(_xlfn.XLOOKUP($A229,Indata!$A:$A,Indata!F:F)*Modellvärden!F$7)+Modellvärden!F$6,"")</f>
        <v>33.582004512922467</v>
      </c>
      <c r="G229" s="56">
        <f>IF(_xlfn.XLOOKUP($A229,Indata!$A:$A,Indata!G:G)&lt;&gt;0,(_xlfn.XLOOKUP($A229,Indata!$A:$A,Indata!G:G)*Modellvärden!G$7)+Modellvärden!G$6,"")</f>
        <v>41.148250399999995</v>
      </c>
      <c r="H229" s="56">
        <f>IF(_xlfn.XLOOKUP($A229,Indata!$A:$A,Indata!H:H)&lt;&gt;0,(_xlfn.XLOOKUP($A229,Indata!$A:$A,Indata!H:H)*Modellvärden!H$7)+Modellvärden!H$6,"")</f>
        <v>29.866696219999994</v>
      </c>
      <c r="I229" s="56">
        <f>IF(_xlfn.XLOOKUP($A229,Indata!$A:$A,Indata!I:I)&lt;&gt;0,(_xlfn.XLOOKUP($A229,Indata!$A:$A,Indata!I:I)*Modellvärden!I$7)+Modellvärden!I$6,"")</f>
        <v>29.512318979999996</v>
      </c>
      <c r="J229" s="56">
        <f>IF(_xlfn.XLOOKUP($A229,Indata!$A:$A,Indata!J:J)&lt;&gt;0,(_xlfn.XLOOKUP($A229,Indata!$A:$A,Indata!J:J)*Modellvärden!J$7)+Modellvärden!J$6,"")</f>
        <v>30.222774960000002</v>
      </c>
      <c r="K229" s="56">
        <f>IF(_xlfn.XLOOKUP($A229,Indata!$A:$A,Indata!K:K)&lt;&gt;0,(_xlfn.XLOOKUP($A229,Indata!$A:$A,Indata!K:K)*Modellvärden!K$7)+Modellvärden!K$6,"")</f>
        <v>30.734705360000003</v>
      </c>
      <c r="L229" s="56">
        <f>IF(_xlfn.XLOOKUP($A229,Indata!$A:$A,Indata!L:L)&lt;&gt;0,(_xlfn.XLOOKUP($A229,Indata!$A:$A,Indata!L:L)*Modellvärden!L$7)+Modellvärden!L$6,"")</f>
        <v>30.940645200000006</v>
      </c>
      <c r="M229" t="str">
        <f>_xlfn.XLOOKUP(A229,Indata!A:A,Indata!M:M)</f>
        <v>Pendlingskommun nära större stad</v>
      </c>
      <c r="N229" s="57">
        <f>IF(K229="",(B229*Modellvärden!B$11)+(C229*Modellvärden!C$11)+(D229*Modellvärden!D$11)+(E229*Modellvärden!E$11)+(F229*Modellvärden!F$11)+(G229*Modellvärden!G$11), (B229*Modellvärden!B$4)+(C229*Modellvärden!C$4)+(D229*Modellvärden!D$4)+(E229*Modellvärden!E$4)+(F229*Modellvärden!F$4)+(G229*Modellvärden!G$4)+(H229*Modellvärden!H$4)+(I229*Modellvärden!I$4)+(J229*Modellvärden!J$4)+(K229*Modellvärden!K$4)+(L229*Modellvärden!L$4))</f>
        <v>32.897242741722479</v>
      </c>
      <c r="O229" s="57">
        <f>IF(K229="",(B229*Modellvärden!B$12)+(C229*Modellvärden!C$12)+(D229*Modellvärden!D$12)+(E229*Modellvärden!E$12)+(F229*Modellvärden!F$12)+(G229*Modellvärden!G$12),(B229*Modellvärden!B$5)+(C229*Modellvärden!C$5)+(D229*Modellvärden!D$5)+(E229*Modellvärden!E$5)+(F229*Modellvärden!F$5)+(G229*Modellvärden!G$5)+(H229*Modellvärden!H$5)+(I229*Modellvärden!I$5)+(J229*Modellvärden!J$5)
+(K229*Modellvärden!K$5)+(L229*Modellvärden!L$5))</f>
        <v>32.820246739907368</v>
      </c>
      <c r="P229" s="57">
        <f>(_xlfn.XLOOKUP(M229,Regressionsresultat!$B$53:$B$61,Modellvärden!$B$21:$B$29)*Modellvärden!$B$18)</f>
        <v>32.423676999999998</v>
      </c>
      <c r="Q229" s="57">
        <f t="shared" si="3"/>
        <v>32.713722160543284</v>
      </c>
      <c r="R229" s="57"/>
    </row>
    <row r="230" spans="1:18" ht="16" x14ac:dyDescent="0.35">
      <c r="A230" s="55" t="s">
        <v>186</v>
      </c>
      <c r="B230" s="56">
        <f>IF(_xlfn.XLOOKUP($A230,Indata!$A:$A,Indata!B:B)&lt;&gt;0,(_xlfn.XLOOKUP($A230,Indata!$A:$A,Indata!B:B)*Modellvärden!B$7)+Modellvärden!B$6,"")</f>
        <v>36.548061727000004</v>
      </c>
      <c r="C230" s="56">
        <f>IF(_xlfn.XLOOKUP($A230,Indata!$A:$A,Indata!C:C)&lt;&gt;0,(_xlfn.XLOOKUP($A230,Indata!$A:$A,Indata!C:C)*Modellvärden!C$7)+Modellvärden!C$6,"")</f>
        <v>32.671833700000001</v>
      </c>
      <c r="D230" s="56">
        <f>IF(_xlfn.XLOOKUP($A230,Indata!$A:$A,Indata!D:D)&lt;&gt;0,(_xlfn.XLOOKUP($A230,Indata!$A:$A,Indata!D:D)*Modellvärden!D$7)+Modellvärden!D$6,"")</f>
        <v>33.890794800000002</v>
      </c>
      <c r="E230" s="56">
        <f>IF(_xlfn.XLOOKUP($A230,Indata!$A:$A,Indata!E:E)&lt;&gt;0,(_xlfn.XLOOKUP($A230,Indata!$A:$A,Indata!E:E)*Modellvärden!E$7)+Modellvärden!E$6,"")</f>
        <v>34.121223100000002</v>
      </c>
      <c r="F230" s="56">
        <f>IF(_xlfn.XLOOKUP($A230,Indata!$A:$A,Indata!F:F)&lt;&gt;0,(_xlfn.XLOOKUP($A230,Indata!$A:$A,Indata!F:F)*Modellvärden!F$7)+Modellvärden!F$6,"")</f>
        <v>36.648881162479057</v>
      </c>
      <c r="G230" s="56">
        <f>IF(_xlfn.XLOOKUP($A230,Indata!$A:$A,Indata!G:G)&lt;&gt;0,(_xlfn.XLOOKUP($A230,Indata!$A:$A,Indata!G:G)*Modellvärden!G$7)+Modellvärden!G$6,"")</f>
        <v>37.492212799999997</v>
      </c>
      <c r="H230" s="56" t="str">
        <f>IF(_xlfn.XLOOKUP($A230,Indata!$A:$A,Indata!H:H)&lt;&gt;0,(_xlfn.XLOOKUP($A230,Indata!$A:$A,Indata!H:H)*Modellvärden!H$7)+Modellvärden!H$6,"")</f>
        <v/>
      </c>
      <c r="I230" s="56" t="str">
        <f>IF(_xlfn.XLOOKUP($A230,Indata!$A:$A,Indata!I:I)&lt;&gt;0,(_xlfn.XLOOKUP($A230,Indata!$A:$A,Indata!I:I)*Modellvärden!I$7)+Modellvärden!I$6,"")</f>
        <v/>
      </c>
      <c r="J230" s="56" t="str">
        <f>IF(_xlfn.XLOOKUP($A230,Indata!$A:$A,Indata!J:J)&lt;&gt;0,(_xlfn.XLOOKUP($A230,Indata!$A:$A,Indata!J:J)*Modellvärden!J$7)+Modellvärden!J$6,"")</f>
        <v/>
      </c>
      <c r="K230" s="56" t="str">
        <f>IF(_xlfn.XLOOKUP($A230,Indata!$A:$A,Indata!K:K)&lt;&gt;0,(_xlfn.XLOOKUP($A230,Indata!$A:$A,Indata!K:K)*Modellvärden!K$7)+Modellvärden!K$6,"")</f>
        <v/>
      </c>
      <c r="L230" s="56" t="str">
        <f>IF(_xlfn.XLOOKUP($A230,Indata!$A:$A,Indata!L:L)&lt;&gt;0,(_xlfn.XLOOKUP($A230,Indata!$A:$A,Indata!L:L)*Modellvärden!L$7)+Modellvärden!L$6,"")</f>
        <v/>
      </c>
      <c r="M230" t="str">
        <f>_xlfn.XLOOKUP(A230,Indata!A:A,Indata!M:M)</f>
        <v>Lågpendlingskommun nära större stad</v>
      </c>
      <c r="N230" s="57">
        <f>IF(K230="",(B230*Modellvärden!B$11)+(C230*Modellvärden!C$11)+(D230*Modellvärden!D$11)+(E230*Modellvärden!E$11)+(F230*Modellvärden!F$11)+(G230*Modellvärden!G$11), (B230*Modellvärden!B$4)+(C230*Modellvärden!C$4)+(D230*Modellvärden!D$4)+(E230*Modellvärden!E$4)+(F230*Modellvärden!F$4)+(G230*Modellvärden!G$4)+(H230*Modellvärden!H$4)+(I230*Modellvärden!I$4)+(J230*Modellvärden!J$4)+(K230*Modellvärden!K$4)+(L230*Modellvärden!L$4))</f>
        <v>34.875915343873885</v>
      </c>
      <c r="O230" s="57">
        <f>IF(K230="",(B230*Modellvärden!B$12)+(C230*Modellvärden!C$12)+(D230*Modellvärden!D$12)+(E230*Modellvärden!E$12)+(F230*Modellvärden!F$12)+(G230*Modellvärden!G$12),(B230*Modellvärden!B$5)+(C230*Modellvärden!C$5)+(D230*Modellvärden!D$5)+(E230*Modellvärden!E$5)+(F230*Modellvärden!F$5)+(G230*Modellvärden!G$5)+(H230*Modellvärden!H$5)+(I230*Modellvärden!I$5)+(J230*Modellvärden!J$5)
+(K230*Modellvärden!K$5)+(L230*Modellvärden!L$5))</f>
        <v>34.481405884299036</v>
      </c>
      <c r="P230" s="57">
        <f>(_xlfn.XLOOKUP(M230,Regressionsresultat!$B$53:$B$61,Modellvärden!$B$21:$B$29)*Modellvärden!$B$18)</f>
        <v>45.926090000000002</v>
      </c>
      <c r="Q230" s="57">
        <f t="shared" si="3"/>
        <v>38.427803742724308</v>
      </c>
      <c r="R230" s="57"/>
    </row>
    <row r="231" spans="1:18" ht="16" x14ac:dyDescent="0.35">
      <c r="A231" s="55" t="s">
        <v>93</v>
      </c>
      <c r="B231" s="56">
        <f>IF(_xlfn.XLOOKUP($A231,Indata!$A:$A,Indata!B:B)&lt;&gt;0,(_xlfn.XLOOKUP($A231,Indata!$A:$A,Indata!B:B)*Modellvärden!B$7)+Modellvärden!B$6,"")</f>
        <v>37.168928572000006</v>
      </c>
      <c r="C231" s="56">
        <f>IF(_xlfn.XLOOKUP($A231,Indata!$A:$A,Indata!C:C)&lt;&gt;0,(_xlfn.XLOOKUP($A231,Indata!$A:$A,Indata!C:C)*Modellvärden!C$7)+Modellvärden!C$6,"")</f>
        <v>33.317114500000002</v>
      </c>
      <c r="D231" s="56">
        <f>IF(_xlfn.XLOOKUP($A231,Indata!$A:$A,Indata!D:D)&lt;&gt;0,(_xlfn.XLOOKUP($A231,Indata!$A:$A,Indata!D:D)*Modellvärden!D$7)+Modellvärden!D$6,"")</f>
        <v>34.165056480000004</v>
      </c>
      <c r="E231" s="56">
        <f>IF(_xlfn.XLOOKUP($A231,Indata!$A:$A,Indata!E:E)&lt;&gt;0,(_xlfn.XLOOKUP($A231,Indata!$A:$A,Indata!E:E)*Modellvärden!E$7)+Modellvärden!E$6,"")</f>
        <v>34.120710899999999</v>
      </c>
      <c r="F231" s="56">
        <f>IF(_xlfn.XLOOKUP($A231,Indata!$A:$A,Indata!F:F)&lt;&gt;0,(_xlfn.XLOOKUP($A231,Indata!$A:$A,Indata!F:F)*Modellvärden!F$7)+Modellvärden!F$6,"")</f>
        <v>36.441658087640924</v>
      </c>
      <c r="G231" s="56">
        <f>IF(_xlfn.XLOOKUP($A231,Indata!$A:$A,Indata!G:G)&lt;&gt;0,(_xlfn.XLOOKUP($A231,Indata!$A:$A,Indata!G:G)*Modellvärden!G$7)+Modellvärden!G$6,"")</f>
        <v>39.523344799999997</v>
      </c>
      <c r="H231" s="56">
        <f>IF(_xlfn.XLOOKUP($A231,Indata!$A:$A,Indata!H:H)&lt;&gt;0,(_xlfn.XLOOKUP($A231,Indata!$A:$A,Indata!H:H)*Modellvärden!H$7)+Modellvärden!H$6,"")</f>
        <v>33.945920380000004</v>
      </c>
      <c r="I231" s="56">
        <f>IF(_xlfn.XLOOKUP($A231,Indata!$A:$A,Indata!I:I)&lt;&gt;0,(_xlfn.XLOOKUP($A231,Indata!$A:$A,Indata!I:I)*Modellvärden!I$7)+Modellvärden!I$6,"")</f>
        <v>34.575072179999999</v>
      </c>
      <c r="J231" s="56">
        <f>IF(_xlfn.XLOOKUP($A231,Indata!$A:$A,Indata!J:J)&lt;&gt;0,(_xlfn.XLOOKUP($A231,Indata!$A:$A,Indata!J:J)*Modellvärden!J$7)+Modellvärden!J$6,"")</f>
        <v>37.519298640000002</v>
      </c>
      <c r="K231" s="56">
        <f>IF(_xlfn.XLOOKUP($A231,Indata!$A:$A,Indata!K:K)&lt;&gt;0,(_xlfn.XLOOKUP($A231,Indata!$A:$A,Indata!K:K)*Modellvärden!K$7)+Modellvärden!K$6,"")</f>
        <v>40.446866970000002</v>
      </c>
      <c r="L231" s="56">
        <f>IF(_xlfn.XLOOKUP($A231,Indata!$A:$A,Indata!L:L)&lt;&gt;0,(_xlfn.XLOOKUP($A231,Indata!$A:$A,Indata!L:L)*Modellvärden!L$7)+Modellvärden!L$6,"")</f>
        <v>32.555241400000028</v>
      </c>
      <c r="M231" t="str">
        <f>_xlfn.XLOOKUP(A231,Indata!A:A,Indata!M:M)</f>
        <v>Landsbygdskommun</v>
      </c>
      <c r="N231" s="57">
        <f>IF(K231="",(B231*Modellvärden!B$11)+(C231*Modellvärden!C$11)+(D231*Modellvärden!D$11)+(E231*Modellvärden!E$11)+(F231*Modellvärden!F$11)+(G231*Modellvärden!G$11), (B231*Modellvärden!B$4)+(C231*Modellvärden!C$4)+(D231*Modellvärden!D$4)+(E231*Modellvärden!E$4)+(F231*Modellvärden!F$4)+(G231*Modellvärden!G$4)+(H231*Modellvärden!H$4)+(I231*Modellvärden!I$4)+(J231*Modellvärden!J$4)+(K231*Modellvärden!K$4)+(L231*Modellvärden!L$4))</f>
        <v>35.403256389872261</v>
      </c>
      <c r="O231" s="57">
        <f>IF(K231="",(B231*Modellvärden!B$12)+(C231*Modellvärden!C$12)+(D231*Modellvärden!D$12)+(E231*Modellvärden!E$12)+(F231*Modellvärden!F$12)+(G231*Modellvärden!G$12),(B231*Modellvärden!B$5)+(C231*Modellvärden!C$5)+(D231*Modellvärden!D$5)+(E231*Modellvärden!E$5)+(F231*Modellvärden!F$5)+(G231*Modellvärden!G$5)+(H231*Modellvärden!H$5)+(I231*Modellvärden!I$5)+(J231*Modellvärden!J$5)
+(K231*Modellvärden!K$5)+(L231*Modellvärden!L$5))</f>
        <v>34.960279563673566</v>
      </c>
      <c r="P231" s="57">
        <f>(_xlfn.XLOOKUP(M231,Regressionsresultat!$B$53:$B$61,Modellvärden!$B$21:$B$29)*Modellvärden!$B$18)</f>
        <v>25.386849999999999</v>
      </c>
      <c r="Q231" s="57">
        <f t="shared" si="3"/>
        <v>31.91679531784861</v>
      </c>
      <c r="R231" s="57"/>
    </row>
    <row r="232" spans="1:18" ht="16" x14ac:dyDescent="0.35">
      <c r="A232" s="55" t="s">
        <v>154</v>
      </c>
      <c r="B232" s="56">
        <f>IF(_xlfn.XLOOKUP($A232,Indata!$A:$A,Indata!B:B)&lt;&gt;0,(_xlfn.XLOOKUP($A232,Indata!$A:$A,Indata!B:B)*Modellvärden!B$7)+Modellvärden!B$6,"")</f>
        <v>37.283400610000001</v>
      </c>
      <c r="C232" s="56">
        <f>IF(_xlfn.XLOOKUP($A232,Indata!$A:$A,Indata!C:C)&lt;&gt;0,(_xlfn.XLOOKUP($A232,Indata!$A:$A,Indata!C:C)*Modellvärden!C$7)+Modellvärden!C$6,"")</f>
        <v>35.963310399999997</v>
      </c>
      <c r="D232" s="56">
        <f>IF(_xlfn.XLOOKUP($A232,Indata!$A:$A,Indata!D:D)&lt;&gt;0,(_xlfn.XLOOKUP($A232,Indata!$A:$A,Indata!D:D)*Modellvärden!D$7)+Modellvärden!D$6,"")</f>
        <v>34.9842564</v>
      </c>
      <c r="E232" s="56">
        <f>IF(_xlfn.XLOOKUP($A232,Indata!$A:$A,Indata!E:E)&lt;&gt;0,(_xlfn.XLOOKUP($A232,Indata!$A:$A,Indata!E:E)*Modellvärden!E$7)+Modellvärden!E$6,"")</f>
        <v>34.576312799999997</v>
      </c>
      <c r="F232" s="56">
        <f>IF(_xlfn.XLOOKUP($A232,Indata!$A:$A,Indata!F:F)&lt;&gt;0,(_xlfn.XLOOKUP($A232,Indata!$A:$A,Indata!F:F)*Modellvärden!F$7)+Modellvärden!F$6,"")</f>
        <v>33.593527763724836</v>
      </c>
      <c r="G232" s="56">
        <f>IF(_xlfn.XLOOKUP($A232,Indata!$A:$A,Indata!G:G)&lt;&gt;0,(_xlfn.XLOOKUP($A232,Indata!$A:$A,Indata!G:G)*Modellvärden!G$7)+Modellvärden!G$6,"")</f>
        <v>36.408942400000001</v>
      </c>
      <c r="H232" s="56">
        <f>IF(_xlfn.XLOOKUP($A232,Indata!$A:$A,Indata!H:H)&lt;&gt;0,(_xlfn.XLOOKUP($A232,Indata!$A:$A,Indata!H:H)*Modellvärden!H$7)+Modellvärden!H$6,"")</f>
        <v>41.640820500000004</v>
      </c>
      <c r="I232" s="56">
        <f>IF(_xlfn.XLOOKUP($A232,Indata!$A:$A,Indata!I:I)&lt;&gt;0,(_xlfn.XLOOKUP($A232,Indata!$A:$A,Indata!I:I)*Modellvärden!I$7)+Modellvärden!I$6,"")</f>
        <v>38.878412400000002</v>
      </c>
      <c r="J232" s="56">
        <f>IF(_xlfn.XLOOKUP($A232,Indata!$A:$A,Indata!J:J)&lt;&gt;0,(_xlfn.XLOOKUP($A232,Indata!$A:$A,Indata!J:J)*Modellvärden!J$7)+Modellvärden!J$6,"")</f>
        <v>38.576765840000007</v>
      </c>
      <c r="K232" s="56">
        <f>IF(_xlfn.XLOOKUP($A232,Indata!$A:$A,Indata!K:K)&lt;&gt;0,(_xlfn.XLOOKUP($A232,Indata!$A:$A,Indata!K:K)*Modellvärden!K$7)+Modellvärden!K$6,"")</f>
        <v>38.713841850000001</v>
      </c>
      <c r="L232" s="56">
        <f>IF(_xlfn.XLOOKUP($A232,Indata!$A:$A,Indata!L:L)&lt;&gt;0,(_xlfn.XLOOKUP($A232,Indata!$A:$A,Indata!L:L)*Modellvärden!L$7)+Modellvärden!L$6,"")</f>
        <v>36.476403599999998</v>
      </c>
      <c r="M232" t="str">
        <f>_xlfn.XLOOKUP(A232,Indata!A:A,Indata!M:M)</f>
        <v>Pendlingskommun nära storstad</v>
      </c>
      <c r="N232" s="57">
        <f>IF(K232="",(B232*Modellvärden!B$11)+(C232*Modellvärden!C$11)+(D232*Modellvärden!D$11)+(E232*Modellvärden!E$11)+(F232*Modellvärden!F$11)+(G232*Modellvärden!G$11), (B232*Modellvärden!B$4)+(C232*Modellvärden!C$4)+(D232*Modellvärden!D$4)+(E232*Modellvärden!E$4)+(F232*Modellvärden!F$4)+(G232*Modellvärden!G$4)+(H232*Modellvärden!H$4)+(I232*Modellvärden!I$4)+(J232*Modellvärden!J$4)+(K232*Modellvärden!K$4)+(L232*Modellvärden!L$4))</f>
        <v>37.07899457871892</v>
      </c>
      <c r="O232" s="57">
        <f>IF(K232="",(B232*Modellvärden!B$12)+(C232*Modellvärden!C$12)+(D232*Modellvärden!D$12)+(E232*Modellvärden!E$12)+(F232*Modellvärden!F$12)+(G232*Modellvärden!G$12),(B232*Modellvärden!B$5)+(C232*Modellvärden!C$5)+(D232*Modellvärden!D$5)+(E232*Modellvärden!E$5)+(F232*Modellvärden!F$5)+(G232*Modellvärden!G$5)+(H232*Modellvärden!H$5)+(I232*Modellvärden!I$5)+(J232*Modellvärden!J$5)
+(K232*Modellvärden!K$5)+(L232*Modellvärden!L$5))</f>
        <v>36.887694715653765</v>
      </c>
      <c r="P232" s="57">
        <f>(_xlfn.XLOOKUP(M232,Regressionsresultat!$B$53:$B$61,Modellvärden!$B$21:$B$29)*Modellvärden!$B$18)</f>
        <v>36.636769999999999</v>
      </c>
      <c r="Q232" s="57">
        <f t="shared" si="3"/>
        <v>36.867819764790895</v>
      </c>
      <c r="R232" s="57"/>
    </row>
    <row r="233" spans="1:18" ht="16" x14ac:dyDescent="0.35">
      <c r="A233" s="55" t="s">
        <v>204</v>
      </c>
      <c r="B233" s="56">
        <f>IF(_xlfn.XLOOKUP($A233,Indata!$A:$A,Indata!B:B)&lt;&gt;0,(_xlfn.XLOOKUP($A233,Indata!$A:$A,Indata!B:B)*Modellvärden!B$7)+Modellvärden!B$6,"")</f>
        <v>37.155944560000002</v>
      </c>
      <c r="C233" s="56">
        <f>IF(_xlfn.XLOOKUP($A233,Indata!$A:$A,Indata!C:C)&lt;&gt;0,(_xlfn.XLOOKUP($A233,Indata!$A:$A,Indata!C:C)*Modellvärden!C$7)+Modellvärden!C$6,"")</f>
        <v>37.102974700000004</v>
      </c>
      <c r="D233" s="56">
        <f>IF(_xlfn.XLOOKUP($A233,Indata!$A:$A,Indata!D:D)&lt;&gt;0,(_xlfn.XLOOKUP($A233,Indata!$A:$A,Indata!D:D)*Modellvärden!D$7)+Modellvärden!D$6,"")</f>
        <v>35.039825759999999</v>
      </c>
      <c r="E233" s="56">
        <f>IF(_xlfn.XLOOKUP($A233,Indata!$A:$A,Indata!E:E)&lt;&gt;0,(_xlfn.XLOOKUP($A233,Indata!$A:$A,Indata!E:E)*Modellvärden!E$7)+Modellvärden!E$6,"")</f>
        <v>36.511404400000004</v>
      </c>
      <c r="F233" s="56">
        <f>IF(_xlfn.XLOOKUP($A233,Indata!$A:$A,Indata!F:F)&lt;&gt;0,(_xlfn.XLOOKUP($A233,Indata!$A:$A,Indata!F:F)*Modellvärden!F$7)+Modellvärden!F$6,"")</f>
        <v>37.111849844113777</v>
      </c>
      <c r="G233" s="56">
        <f>IF(_xlfn.XLOOKUP($A233,Indata!$A:$A,Indata!G:G)&lt;&gt;0,(_xlfn.XLOOKUP($A233,Indata!$A:$A,Indata!G:G)*Modellvärden!G$7)+Modellvärden!G$6,"")</f>
        <v>40.538910799999996</v>
      </c>
      <c r="H233" s="56">
        <f>IF(_xlfn.XLOOKUP($A233,Indata!$A:$A,Indata!H:H)&lt;&gt;0,(_xlfn.XLOOKUP($A233,Indata!$A:$A,Indata!H:H)*Modellvärden!H$7)+Modellvärden!H$6,"")</f>
        <v>38.44233792</v>
      </c>
      <c r="I233" s="56">
        <f>IF(_xlfn.XLOOKUP($A233,Indata!$A:$A,Indata!I:I)&lt;&gt;0,(_xlfn.XLOOKUP($A233,Indata!$A:$A,Indata!I:I)*Modellvärden!I$7)+Modellvärden!I$6,"")</f>
        <v>37.106448780000001</v>
      </c>
      <c r="J233" s="56">
        <f>IF(_xlfn.XLOOKUP($A233,Indata!$A:$A,Indata!J:J)&lt;&gt;0,(_xlfn.XLOOKUP($A233,Indata!$A:$A,Indata!J:J)*Modellvärden!J$7)+Modellvärden!J$6,"")</f>
        <v>42.753761280000006</v>
      </c>
      <c r="K233" s="56">
        <f>IF(_xlfn.XLOOKUP($A233,Indata!$A:$A,Indata!K:K)&lt;&gt;0,(_xlfn.XLOOKUP($A233,Indata!$A:$A,Indata!K:K)*Modellvärden!K$7)+Modellvärden!K$6,"")</f>
        <v>36.69197921</v>
      </c>
      <c r="L233" s="56">
        <f>IF(_xlfn.XLOOKUP($A233,Indata!$A:$A,Indata!L:L)&lt;&gt;0,(_xlfn.XLOOKUP($A233,Indata!$A:$A,Indata!L:L)*Modellvärden!L$7)+Modellvärden!L$6,"")</f>
        <v>41.089535600000005</v>
      </c>
      <c r="M233" t="str">
        <f>_xlfn.XLOOKUP(A233,Indata!A:A,Indata!M:M)</f>
        <v>Större stad</v>
      </c>
      <c r="N233" s="57">
        <f>IF(K233="",(B233*Modellvärden!B$11)+(C233*Modellvärden!C$11)+(D233*Modellvärden!D$11)+(E233*Modellvärden!E$11)+(F233*Modellvärden!F$11)+(G233*Modellvärden!G$11), (B233*Modellvärden!B$4)+(C233*Modellvärden!C$4)+(D233*Modellvärden!D$4)+(E233*Modellvärden!E$4)+(F233*Modellvärden!F$4)+(G233*Modellvärden!G$4)+(H233*Modellvärden!H$4)+(I233*Modellvärden!I$4)+(J233*Modellvärden!J$4)+(K233*Modellvärden!K$4)+(L233*Modellvärden!L$4))</f>
        <v>38.225699591169892</v>
      </c>
      <c r="O233" s="57">
        <f>IF(K233="",(B233*Modellvärden!B$12)+(C233*Modellvärden!C$12)+(D233*Modellvärden!D$12)+(E233*Modellvärden!E$12)+(F233*Modellvärden!F$12)+(G233*Modellvärden!G$12),(B233*Modellvärden!B$5)+(C233*Modellvärden!C$5)+(D233*Modellvärden!D$5)+(E233*Modellvärden!E$5)+(F233*Modellvärden!F$5)+(G233*Modellvärden!G$5)+(H233*Modellvärden!H$5)+(I233*Modellvärden!I$5)+(J233*Modellvärden!J$5)
+(K233*Modellvärden!K$5)+(L233*Modellvärden!L$5))</f>
        <v>38.149567199458609</v>
      </c>
      <c r="P233" s="57">
        <f>(_xlfn.XLOOKUP(M233,Regressionsresultat!$B$53:$B$61,Modellvärden!$B$21:$B$29)*Modellvärden!$B$18)</f>
        <v>46.017619999999994</v>
      </c>
      <c r="Q233" s="57">
        <f t="shared" si="3"/>
        <v>40.797628930209498</v>
      </c>
      <c r="R233" s="57"/>
    </row>
    <row r="234" spans="1:18" ht="16" x14ac:dyDescent="0.35">
      <c r="A234" s="55" t="s">
        <v>64</v>
      </c>
      <c r="B234" s="56">
        <f>IF(_xlfn.XLOOKUP($A234,Indata!$A:$A,Indata!B:B)&lt;&gt;0,(_xlfn.XLOOKUP($A234,Indata!$A:$A,Indata!B:B)*Modellvärden!B$7)+Modellvärden!B$6,"")</f>
        <v>37.523696527000006</v>
      </c>
      <c r="C234" s="56">
        <f>IF(_xlfn.XLOOKUP($A234,Indata!$A:$A,Indata!C:C)&lt;&gt;0,(_xlfn.XLOOKUP($A234,Indata!$A:$A,Indata!C:C)*Modellvärden!C$7)+Modellvärden!C$6,"")</f>
        <v>32.9537215</v>
      </c>
      <c r="D234" s="56">
        <f>IF(_xlfn.XLOOKUP($A234,Indata!$A:$A,Indata!D:D)&lt;&gt;0,(_xlfn.XLOOKUP($A234,Indata!$A:$A,Indata!D:D)*Modellvärden!D$7)+Modellvärden!D$6,"")</f>
        <v>34.385541360000005</v>
      </c>
      <c r="E234" s="56">
        <f>IF(_xlfn.XLOOKUP($A234,Indata!$A:$A,Indata!E:E)&lt;&gt;0,(_xlfn.XLOOKUP($A234,Indata!$A:$A,Indata!E:E)*Modellvärden!E$7)+Modellvärden!E$6,"")</f>
        <v>33.936574999999998</v>
      </c>
      <c r="F234" s="56">
        <f>IF(_xlfn.XLOOKUP($A234,Indata!$A:$A,Indata!F:F)&lt;&gt;0,(_xlfn.XLOOKUP($A234,Indata!$A:$A,Indata!F:F)*Modellvärden!F$7)+Modellvärden!F$6,"")</f>
        <v>33.657367888888885</v>
      </c>
      <c r="G234" s="56">
        <f>IF(_xlfn.XLOOKUP($A234,Indata!$A:$A,Indata!G:G)&lt;&gt;0,(_xlfn.XLOOKUP($A234,Indata!$A:$A,Indata!G:G)*Modellvärden!G$7)+Modellvärden!G$6,"")</f>
        <v>33.700766399999999</v>
      </c>
      <c r="H234" s="56">
        <f>IF(_xlfn.XLOOKUP($A234,Indata!$A:$A,Indata!H:H)&lt;&gt;0,(_xlfn.XLOOKUP($A234,Indata!$A:$A,Indata!H:H)*Modellvärden!H$7)+Modellvärden!H$6,"")</f>
        <v>27.317181119999994</v>
      </c>
      <c r="I234" s="56">
        <f>IF(_xlfn.XLOOKUP($A234,Indata!$A:$A,Indata!I:I)&lt;&gt;0,(_xlfn.XLOOKUP($A234,Indata!$A:$A,Indata!I:I)*Modellvärden!I$7)+Modellvärden!I$6,"")</f>
        <v>33.478142320000003</v>
      </c>
      <c r="J234" s="56">
        <f>IF(_xlfn.XLOOKUP($A234,Indata!$A:$A,Indata!J:J)&lt;&gt;0,(_xlfn.XLOOKUP($A234,Indata!$A:$A,Indata!J:J)*Modellvärden!J$7)+Modellvärden!J$6,"")</f>
        <v>42.013534240000006</v>
      </c>
      <c r="K234" s="56">
        <f>IF(_xlfn.XLOOKUP($A234,Indata!$A:$A,Indata!K:K)&lt;&gt;0,(_xlfn.XLOOKUP($A234,Indata!$A:$A,Indata!K:K)*Modellvärden!K$7)+Modellvärden!K$6,"")</f>
        <v>30.481972530000004</v>
      </c>
      <c r="L234" s="56">
        <f>IF(_xlfn.XLOOKUP($A234,Indata!$A:$A,Indata!L:L)&lt;&gt;0,(_xlfn.XLOOKUP($A234,Indata!$A:$A,Indata!L:L)*Modellvärden!L$7)+Modellvärden!L$6,"")</f>
        <v>27.942109400000021</v>
      </c>
      <c r="M234" t="str">
        <f>_xlfn.XLOOKUP(A234,Indata!A:A,Indata!M:M)</f>
        <v>Pendlingskommun nära större stad</v>
      </c>
      <c r="N234" s="57">
        <f>IF(K234="",(B234*Modellvärden!B$11)+(C234*Modellvärden!C$11)+(D234*Modellvärden!D$11)+(E234*Modellvärden!E$11)+(F234*Modellvärden!F$11)+(G234*Modellvärden!G$11), (B234*Modellvärden!B$4)+(C234*Modellvärden!C$4)+(D234*Modellvärden!D$4)+(E234*Modellvärden!E$4)+(F234*Modellvärden!F$4)+(G234*Modellvärden!G$4)+(H234*Modellvärden!H$4)+(I234*Modellvärden!I$4)+(J234*Modellvärden!J$4)+(K234*Modellvärden!K$4)+(L234*Modellvärden!L$4))</f>
        <v>33.247637504839503</v>
      </c>
      <c r="O234" s="57">
        <f>IF(K234="",(B234*Modellvärden!B$12)+(C234*Modellvärden!C$12)+(D234*Modellvärden!D$12)+(E234*Modellvärden!E$12)+(F234*Modellvärden!F$12)+(G234*Modellvärden!G$12),(B234*Modellvärden!B$5)+(C234*Modellvärden!C$5)+(D234*Modellvärden!D$5)+(E234*Modellvärden!E$5)+(F234*Modellvärden!F$5)+(G234*Modellvärden!G$5)+(H234*Modellvärden!H$5)+(I234*Modellvärden!I$5)+(J234*Modellvärden!J$5)
+(K234*Modellvärden!K$5)+(L234*Modellvärden!L$5))</f>
        <v>33.082187602068458</v>
      </c>
      <c r="P234" s="57">
        <f>(_xlfn.XLOOKUP(M234,Regressionsresultat!$B$53:$B$61,Modellvärden!$B$21:$B$29)*Modellvärden!$B$18)</f>
        <v>32.423676999999998</v>
      </c>
      <c r="Q234" s="57">
        <f t="shared" si="3"/>
        <v>32.917834035635984</v>
      </c>
      <c r="R234" s="57"/>
    </row>
    <row r="235" spans="1:18" ht="16" x14ac:dyDescent="0.35">
      <c r="A235" s="55" t="s">
        <v>24</v>
      </c>
      <c r="B235" s="56">
        <f>IF(_xlfn.XLOOKUP($A235,Indata!$A:$A,Indata!B:B)&lt;&gt;0,(_xlfn.XLOOKUP($A235,Indata!$A:$A,Indata!B:B)*Modellvärden!B$7)+Modellvärden!B$6,"")</f>
        <v>37.780240798000001</v>
      </c>
      <c r="C235" s="56">
        <f>IF(_xlfn.XLOOKUP($A235,Indata!$A:$A,Indata!C:C)&lt;&gt;0,(_xlfn.XLOOKUP($A235,Indata!$A:$A,Indata!C:C)*Modellvärden!C$7)+Modellvärden!C$6,"")</f>
        <v>36.1733647</v>
      </c>
      <c r="D235" s="56">
        <f>IF(_xlfn.XLOOKUP($A235,Indata!$A:$A,Indata!D:D)&lt;&gt;0,(_xlfn.XLOOKUP($A235,Indata!$A:$A,Indata!D:D)*Modellvärden!D$7)+Modellvärden!D$6,"")</f>
        <v>40.118148240000004</v>
      </c>
      <c r="E235" s="56">
        <f>IF(_xlfn.XLOOKUP($A235,Indata!$A:$A,Indata!E:E)&lt;&gt;0,(_xlfn.XLOOKUP($A235,Indata!$A:$A,Indata!E:E)*Modellvärden!E$7)+Modellvärden!E$6,"")</f>
        <v>35.078524899999998</v>
      </c>
      <c r="F235" s="56">
        <f>IF(_xlfn.XLOOKUP($A235,Indata!$A:$A,Indata!F:F)&lt;&gt;0,(_xlfn.XLOOKUP($A235,Indata!$A:$A,Indata!F:F)*Modellvärden!F$7)+Modellvärden!F$6,"")</f>
        <v>32.879569050676636</v>
      </c>
      <c r="G235" s="56">
        <f>IF(_xlfn.XLOOKUP($A235,Indata!$A:$A,Indata!G:G)&lt;&gt;0,(_xlfn.XLOOKUP($A235,Indata!$A:$A,Indata!G:G)*Modellvärden!G$7)+Modellvärden!G$6,"")</f>
        <v>36.950577599999995</v>
      </c>
      <c r="H235" s="56">
        <f>IF(_xlfn.XLOOKUP($A235,Indata!$A:$A,Indata!H:H)&lt;&gt;0,(_xlfn.XLOOKUP($A235,Indata!$A:$A,Indata!H:H)*Modellvärden!H$7)+Modellvärden!H$6,"")</f>
        <v>32.230792039999997</v>
      </c>
      <c r="I235" s="56">
        <f>IF(_xlfn.XLOOKUP($A235,Indata!$A:$A,Indata!I:I)&lt;&gt;0,(_xlfn.XLOOKUP($A235,Indata!$A:$A,Indata!I:I)*Modellvärden!I$7)+Modellvärden!I$6,"")</f>
        <v>40.903513680000003</v>
      </c>
      <c r="J235" s="56">
        <f>IF(_xlfn.XLOOKUP($A235,Indata!$A:$A,Indata!J:J)&lt;&gt;0,(_xlfn.XLOOKUP($A235,Indata!$A:$A,Indata!J:J)*Modellvärden!J$7)+Modellvärden!J$6,"")</f>
        <v>32.654949520000002</v>
      </c>
      <c r="K235" s="56">
        <f>IF(_xlfn.XLOOKUP($A235,Indata!$A:$A,Indata!K:K)&lt;&gt;0,(_xlfn.XLOOKUP($A235,Indata!$A:$A,Indata!K:K)*Modellvärden!K$7)+Modellvärden!K$6,"")</f>
        <v>36.150408860000006</v>
      </c>
      <c r="L235" s="56">
        <f>IF(_xlfn.XLOOKUP($A235,Indata!$A:$A,Indata!L:L)&lt;&gt;0,(_xlfn.XLOOKUP($A235,Indata!$A:$A,Indata!L:L)*Modellvärden!L$7)+Modellvärden!L$6,"")</f>
        <v>36.245746999999994</v>
      </c>
      <c r="M235" t="str">
        <f>_xlfn.XLOOKUP(A235,Indata!A:A,Indata!M:M)</f>
        <v>Pendlingskommun nära storstad</v>
      </c>
      <c r="N235" s="57">
        <f>IF(K235="",(B235*Modellvärden!B$11)+(C235*Modellvärden!C$11)+(D235*Modellvärden!D$11)+(E235*Modellvärden!E$11)+(F235*Modellvärden!F$11)+(G235*Modellvärden!G$11), (B235*Modellvärden!B$4)+(C235*Modellvärden!C$4)+(D235*Modellvärden!D$4)+(E235*Modellvärden!E$4)+(F235*Modellvärden!F$4)+(G235*Modellvärden!G$4)+(H235*Modellvärden!H$4)+(I235*Modellvärden!I$4)+(J235*Modellvärden!J$4)+(K235*Modellvärden!K$4)+(L235*Modellvärden!L$4))</f>
        <v>36.513825349613512</v>
      </c>
      <c r="O235" s="57">
        <f>IF(K235="",(B235*Modellvärden!B$12)+(C235*Modellvärden!C$12)+(D235*Modellvärden!D$12)+(E235*Modellvärden!E$12)+(F235*Modellvärden!F$12)+(G235*Modellvärden!G$12),(B235*Modellvärden!B$5)+(C235*Modellvärden!C$5)+(D235*Modellvärden!D$5)+(E235*Modellvärden!E$5)+(F235*Modellvärden!F$5)+(G235*Modellvärden!G$5)+(H235*Modellvärden!H$5)+(I235*Modellvärden!I$5)+(J235*Modellvärden!J$5)
+(K235*Modellvärden!K$5)+(L235*Modellvärden!L$5))</f>
        <v>36.768196969706203</v>
      </c>
      <c r="P235" s="57">
        <f>(_xlfn.XLOOKUP(M235,Regressionsresultat!$B$53:$B$61,Modellvärden!$B$21:$B$29)*Modellvärden!$B$18)</f>
        <v>36.636769999999999</v>
      </c>
      <c r="Q235" s="57">
        <f t="shared" si="3"/>
        <v>36.639597439773233</v>
      </c>
      <c r="R235" s="57"/>
    </row>
    <row r="236" spans="1:18" ht="16" x14ac:dyDescent="0.35">
      <c r="A236" s="55" t="s">
        <v>28</v>
      </c>
      <c r="B236" s="56">
        <f>IF(_xlfn.XLOOKUP($A236,Indata!$A:$A,Indata!B:B)&lt;&gt;0,(_xlfn.XLOOKUP($A236,Indata!$A:$A,Indata!B:B)*Modellvärden!B$7)+Modellvärden!B$6,"")</f>
        <v>37.795828948</v>
      </c>
      <c r="C236" s="56">
        <f>IF(_xlfn.XLOOKUP($A236,Indata!$A:$A,Indata!C:C)&lt;&gt;0,(_xlfn.XLOOKUP($A236,Indata!$A:$A,Indata!C:C)*Modellvärden!C$7)+Modellvärden!C$6,"")</f>
        <v>38.761718200000004</v>
      </c>
      <c r="D236" s="56">
        <f>IF(_xlfn.XLOOKUP($A236,Indata!$A:$A,Indata!D:D)&lt;&gt;0,(_xlfn.XLOOKUP($A236,Indata!$A:$A,Indata!D:D)*Modellvärden!D$7)+Modellvärden!D$6,"")</f>
        <v>45.081746880000004</v>
      </c>
      <c r="E236" s="56">
        <f>IF(_xlfn.XLOOKUP($A236,Indata!$A:$A,Indata!E:E)&lt;&gt;0,(_xlfn.XLOOKUP($A236,Indata!$A:$A,Indata!E:E)*Modellvärden!E$7)+Modellvärden!E$6,"")</f>
        <v>37.8290389</v>
      </c>
      <c r="F236" s="56">
        <f>IF(_xlfn.XLOOKUP($A236,Indata!$A:$A,Indata!F:F)&lt;&gt;0,(_xlfn.XLOOKUP($A236,Indata!$A:$A,Indata!F:F)*Modellvärden!F$7)+Modellvärden!F$6,"")</f>
        <v>34.382641694903974</v>
      </c>
      <c r="G236" s="56">
        <f>IF(_xlfn.XLOOKUP($A236,Indata!$A:$A,Indata!G:G)&lt;&gt;0,(_xlfn.XLOOKUP($A236,Indata!$A:$A,Indata!G:G)*Modellvärden!G$7)+Modellvärden!G$6,"")</f>
        <v>34.1069928</v>
      </c>
      <c r="H236" s="56">
        <f>IF(_xlfn.XLOOKUP($A236,Indata!$A:$A,Indata!H:H)&lt;&gt;0,(_xlfn.XLOOKUP($A236,Indata!$A:$A,Indata!H:H)*Modellvärden!H$7)+Modellvärden!H$6,"")</f>
        <v>27.0390522</v>
      </c>
      <c r="I236" s="56">
        <f>IF(_xlfn.XLOOKUP($A236,Indata!$A:$A,Indata!I:I)&lt;&gt;0,(_xlfn.XLOOKUP($A236,Indata!$A:$A,Indata!I:I)*Modellvärden!I$7)+Modellvärden!I$6,"")</f>
        <v>37.022069559999998</v>
      </c>
      <c r="J236" s="56">
        <f>IF(_xlfn.XLOOKUP($A236,Indata!$A:$A,Indata!J:J)&lt;&gt;0,(_xlfn.XLOOKUP($A236,Indata!$A:$A,Indata!J:J)*Modellvärden!J$7)+Modellvärden!J$6,"")</f>
        <v>34.664137200000006</v>
      </c>
      <c r="K236" s="56">
        <f>IF(_xlfn.XLOOKUP($A236,Indata!$A:$A,Indata!K:K)&lt;&gt;0,(_xlfn.XLOOKUP($A236,Indata!$A:$A,Indata!K:K)*Modellvärden!K$7)+Modellvärden!K$6,"")</f>
        <v>29.326622450000002</v>
      </c>
      <c r="L236" s="56">
        <f>IF(_xlfn.XLOOKUP($A236,Indata!$A:$A,Indata!L:L)&lt;&gt;0,(_xlfn.XLOOKUP($A236,Indata!$A:$A,Indata!L:L)*Modellvärden!L$7)+Modellvärden!L$6,"")</f>
        <v>27.480796200000015</v>
      </c>
      <c r="M236" t="str">
        <f>_xlfn.XLOOKUP(A236,Indata!A:A,Indata!M:M)</f>
        <v>Pendlingskommun nära storstad</v>
      </c>
      <c r="N236" s="57">
        <f>IF(K236="",(B236*Modellvärden!B$11)+(C236*Modellvärden!C$11)+(D236*Modellvärden!D$11)+(E236*Modellvärden!E$11)+(F236*Modellvärden!F$11)+(G236*Modellvärden!G$11), (B236*Modellvärden!B$4)+(C236*Modellvärden!C$4)+(D236*Modellvärden!D$4)+(E236*Modellvärden!E$4)+(F236*Modellvärden!F$4)+(G236*Modellvärden!G$4)+(H236*Modellvärden!H$4)+(I236*Modellvärden!I$4)+(J236*Modellvärden!J$4)+(K236*Modellvärden!K$4)+(L236*Modellvärden!L$4))</f>
        <v>35.140154062577722</v>
      </c>
      <c r="O236" s="57">
        <f>IF(K236="",(B236*Modellvärden!B$12)+(C236*Modellvärden!C$12)+(D236*Modellvärden!D$12)+(E236*Modellvärden!E$12)+(F236*Modellvärden!F$12)+(G236*Modellvärden!G$12),(B236*Modellvärden!B$5)+(C236*Modellvärden!C$5)+(D236*Modellvärden!D$5)+(E236*Modellvärden!E$5)+(F236*Modellvärden!F$5)+(G236*Modellvärden!G$5)+(H236*Modellvärden!H$5)+(I236*Modellvärden!I$5)+(J236*Modellvärden!J$5)
+(K236*Modellvärden!K$5)+(L236*Modellvärden!L$5))</f>
        <v>35.613117082183102</v>
      </c>
      <c r="P236" s="57">
        <f>(_xlfn.XLOOKUP(M236,Regressionsresultat!$B$53:$B$61,Modellvärden!$B$21:$B$29)*Modellvärden!$B$18)</f>
        <v>36.636769999999999</v>
      </c>
      <c r="Q236" s="57">
        <f t="shared" si="3"/>
        <v>35.796680381586938</v>
      </c>
      <c r="R236" s="57"/>
    </row>
    <row r="237" spans="1:18" ht="16" x14ac:dyDescent="0.35">
      <c r="A237" s="55" t="s">
        <v>196</v>
      </c>
      <c r="B237" s="56">
        <f>IF(_xlfn.XLOOKUP($A237,Indata!$A:$A,Indata!B:B)&lt;&gt;0,(_xlfn.XLOOKUP($A237,Indata!$A:$A,Indata!B:B)*Modellvärden!B$7)+Modellvärden!B$6,"")</f>
        <v>36.915538609000002</v>
      </c>
      <c r="C237" s="56">
        <f>IF(_xlfn.XLOOKUP($A237,Indata!$A:$A,Indata!C:C)&lt;&gt;0,(_xlfn.XLOOKUP($A237,Indata!$A:$A,Indata!C:C)*Modellvärden!C$7)+Modellvärden!C$6,"")</f>
        <v>32.414359900000001</v>
      </c>
      <c r="D237" s="56">
        <f>IF(_xlfn.XLOOKUP($A237,Indata!$A:$A,Indata!D:D)&lt;&gt;0,(_xlfn.XLOOKUP($A237,Indata!$A:$A,Indata!D:D)*Modellvärden!D$7)+Modellvärden!D$6,"")</f>
        <v>33.898861320000002</v>
      </c>
      <c r="E237" s="56">
        <f>IF(_xlfn.XLOOKUP($A237,Indata!$A:$A,Indata!E:E)&lt;&gt;0,(_xlfn.XLOOKUP($A237,Indata!$A:$A,Indata!E:E)*Modellvärden!E$7)+Modellvärden!E$6,"")</f>
        <v>33.918135800000002</v>
      </c>
      <c r="F237" s="56">
        <f>IF(_xlfn.XLOOKUP($A237,Indata!$A:$A,Indata!F:F)&lt;&gt;0,(_xlfn.XLOOKUP($A237,Indata!$A:$A,Indata!F:F)*Modellvärden!F$7)+Modellvärden!F$6,"")</f>
        <v>35.015287254517744</v>
      </c>
      <c r="G237" s="56">
        <f>IF(_xlfn.XLOOKUP($A237,Indata!$A:$A,Indata!G:G)&lt;&gt;0,(_xlfn.XLOOKUP($A237,Indata!$A:$A,Indata!G:G)*Modellvärden!G$7)+Modellvärden!G$6,"")</f>
        <v>26.659508799999998</v>
      </c>
      <c r="H237" s="56">
        <f>IF(_xlfn.XLOOKUP($A237,Indata!$A:$A,Indata!H:H)&lt;&gt;0,(_xlfn.XLOOKUP($A237,Indata!$A:$A,Indata!H:H)*Modellvärden!H$7)+Modellvärden!H$6,"")</f>
        <v>35.336564979999999</v>
      </c>
      <c r="I237" s="56">
        <f>IF(_xlfn.XLOOKUP($A237,Indata!$A:$A,Indata!I:I)&lt;&gt;0,(_xlfn.XLOOKUP($A237,Indata!$A:$A,Indata!I:I)*Modellvärden!I$7)+Modellvärden!I$6,"")</f>
        <v>31.031144940000004</v>
      </c>
      <c r="J237" s="56">
        <f>IF(_xlfn.XLOOKUP($A237,Indata!$A:$A,Indata!J:J)&lt;&gt;0,(_xlfn.XLOOKUP($A237,Indata!$A:$A,Indata!J:J)*Modellvärden!J$7)+Modellvärden!J$6,"")</f>
        <v>29.429674560000002</v>
      </c>
      <c r="K237" s="56">
        <f>IF(_xlfn.XLOOKUP($A237,Indata!$A:$A,Indata!K:K)&lt;&gt;0,(_xlfn.XLOOKUP($A237,Indata!$A:$A,Indata!K:K)*Modellvärden!K$7)+Modellvärden!K$6,"")</f>
        <v>33.586975870000003</v>
      </c>
      <c r="L237" s="56">
        <f>IF(_xlfn.XLOOKUP($A237,Indata!$A:$A,Indata!L:L)&lt;&gt;0,(_xlfn.XLOOKUP($A237,Indata!$A:$A,Indata!L:L)*Modellvärden!L$7)+Modellvärden!L$6,"")</f>
        <v>32.093928200000022</v>
      </c>
      <c r="M237" t="str">
        <f>_xlfn.XLOOKUP(A237,Indata!A:A,Indata!M:M)</f>
        <v>Pendlingskommun nära mindre tätort</v>
      </c>
      <c r="N237" s="57">
        <f>IF(K237="",(B237*Modellvärden!B$11)+(C237*Modellvärden!C$11)+(D237*Modellvärden!D$11)+(E237*Modellvärden!E$11)+(F237*Modellvärden!F$11)+(G237*Modellvärden!G$11), (B237*Modellvärden!B$4)+(C237*Modellvärden!C$4)+(D237*Modellvärden!D$4)+(E237*Modellvärden!E$4)+(F237*Modellvärden!F$4)+(G237*Modellvärden!G$4)+(H237*Modellvärden!H$4)+(I237*Modellvärden!I$4)+(J237*Modellvärden!J$4)+(K237*Modellvärden!K$4)+(L237*Modellvärden!L$4))</f>
        <v>32.421740947218133</v>
      </c>
      <c r="O237" s="57">
        <f>IF(K237="",(B237*Modellvärden!B$12)+(C237*Modellvärden!C$12)+(D237*Modellvärden!D$12)+(E237*Modellvärden!E$12)+(F237*Modellvärden!F$12)+(G237*Modellvärden!G$12),(B237*Modellvärden!B$5)+(C237*Modellvärden!C$5)+(D237*Modellvärden!D$5)+(E237*Modellvärden!E$5)+(F237*Modellvärden!F$5)+(G237*Modellvärden!G$5)+(H237*Modellvärden!H$5)+(I237*Modellvärden!I$5)+(J237*Modellvärden!J$5)
+(K237*Modellvärden!K$5)+(L237*Modellvärden!L$5))</f>
        <v>32.28033079802681</v>
      </c>
      <c r="P237" s="57">
        <f>(_xlfn.XLOOKUP(M237,Regressionsresultat!$B$53:$B$61,Modellvärden!$B$21:$B$29)*Modellvärden!$B$18)</f>
        <v>35.411339999999996</v>
      </c>
      <c r="Q237" s="57">
        <f t="shared" si="3"/>
        <v>33.371137248414982</v>
      </c>
      <c r="R237" s="57"/>
    </row>
    <row r="238" spans="1:18" ht="16" x14ac:dyDescent="0.35">
      <c r="A238" s="55" t="s">
        <v>201</v>
      </c>
      <c r="B238" s="56">
        <f>IF(_xlfn.XLOOKUP($A238,Indata!$A:$A,Indata!B:B)&lt;&gt;0,(_xlfn.XLOOKUP($A238,Indata!$A:$A,Indata!B:B)*Modellvärden!B$7)+Modellvärden!B$6,"")</f>
        <v>36.737815360000006</v>
      </c>
      <c r="C238" s="56">
        <f>IF(_xlfn.XLOOKUP($A238,Indata!$A:$A,Indata!C:C)&lt;&gt;0,(_xlfn.XLOOKUP($A238,Indata!$A:$A,Indata!C:C)*Modellvärden!C$7)+Modellvärden!C$6,"")</f>
        <v>36.9125455</v>
      </c>
      <c r="D238" s="56">
        <f>IF(_xlfn.XLOOKUP($A238,Indata!$A:$A,Indata!D:D)&lt;&gt;0,(_xlfn.XLOOKUP($A238,Indata!$A:$A,Indata!D:D)*Modellvärden!D$7)+Modellvärden!D$6,"")</f>
        <v>34.5495606</v>
      </c>
      <c r="E238" s="56">
        <f>IF(_xlfn.XLOOKUP($A238,Indata!$A:$A,Indata!E:E)&lt;&gt;0,(_xlfn.XLOOKUP($A238,Indata!$A:$A,Indata!E:E)*Modellvärden!E$7)+Modellvärden!E$6,"")</f>
        <v>35.649115700000003</v>
      </c>
      <c r="F238" s="56">
        <f>IF(_xlfn.XLOOKUP($A238,Indata!$A:$A,Indata!F:F)&lt;&gt;0,(_xlfn.XLOOKUP($A238,Indata!$A:$A,Indata!F:F)*Modellvärden!F$7)+Modellvärden!F$6,"")</f>
        <v>36.256510903250586</v>
      </c>
      <c r="G238" s="56">
        <f>IF(_xlfn.XLOOKUP($A238,Indata!$A:$A,Indata!G:G)&lt;&gt;0,(_xlfn.XLOOKUP($A238,Indata!$A:$A,Indata!G:G)*Modellvärden!G$7)+Modellvärden!G$6,"")</f>
        <v>33.091426799999994</v>
      </c>
      <c r="H238" s="56">
        <f>IF(_xlfn.XLOOKUP($A238,Indata!$A:$A,Indata!H:H)&lt;&gt;0,(_xlfn.XLOOKUP($A238,Indata!$A:$A,Indata!H:H)*Modellvärden!H$7)+Modellvärden!H$6,"")</f>
        <v>39.693918060000001</v>
      </c>
      <c r="I238" s="56">
        <f>IF(_xlfn.XLOOKUP($A238,Indata!$A:$A,Indata!I:I)&lt;&gt;0,(_xlfn.XLOOKUP($A238,Indata!$A:$A,Indata!I:I)*Modellvärden!I$7)+Modellvärden!I$6,"")</f>
        <v>32.38121246</v>
      </c>
      <c r="J238" s="56">
        <f>IF(_xlfn.XLOOKUP($A238,Indata!$A:$A,Indata!J:J)&lt;&gt;0,(_xlfn.XLOOKUP($A238,Indata!$A:$A,Indata!J:J)*Modellvärden!J$7)+Modellvärden!J$6,"")</f>
        <v>33.923910160000005</v>
      </c>
      <c r="K238" s="56">
        <f>IF(_xlfn.XLOOKUP($A238,Indata!$A:$A,Indata!K:K)&lt;&gt;0,(_xlfn.XLOOKUP($A238,Indata!$A:$A,Indata!K:K)*Modellvärden!K$7)+Modellvärden!K$6,"")</f>
        <v>39.652563790000002</v>
      </c>
      <c r="L238" s="56">
        <f>IF(_xlfn.XLOOKUP($A238,Indata!$A:$A,Indata!L:L)&lt;&gt;0,(_xlfn.XLOOKUP($A238,Indata!$A:$A,Indata!L:L)*Modellvärden!L$7)+Modellvärden!L$6,"")</f>
        <v>42.012162000000018</v>
      </c>
      <c r="M238" t="str">
        <f>_xlfn.XLOOKUP(A238,Indata!A:A,Indata!M:M)</f>
        <v>Lågpendlingskommun nära större stad</v>
      </c>
      <c r="N238" s="57">
        <f>IF(K238="",(B238*Modellvärden!B$11)+(C238*Modellvärden!C$11)+(D238*Modellvärden!D$11)+(E238*Modellvärden!E$11)+(F238*Modellvärden!F$11)+(G238*Modellvärden!G$11), (B238*Modellvärden!B$4)+(C238*Modellvärden!C$4)+(D238*Modellvärden!D$4)+(E238*Modellvärden!E$4)+(F238*Modellvärden!F$4)+(G238*Modellvärden!G$4)+(H238*Modellvärden!H$4)+(I238*Modellvärden!I$4)+(J238*Modellvärden!J$4)+(K238*Modellvärden!K$4)+(L238*Modellvärden!L$4))</f>
        <v>36.347034727953577</v>
      </c>
      <c r="O238" s="57">
        <f>IF(K238="",(B238*Modellvärden!B$12)+(C238*Modellvärden!C$12)+(D238*Modellvärden!D$12)+(E238*Modellvärden!E$12)+(F238*Modellvärden!F$12)+(G238*Modellvärden!G$12),(B238*Modellvärden!B$5)+(C238*Modellvärden!C$5)+(D238*Modellvärden!D$5)+(E238*Modellvärden!E$5)+(F238*Modellvärden!F$5)+(G238*Modellvärden!G$5)+(H238*Modellvärden!H$5)+(I238*Modellvärden!I$5)+(J238*Modellvärden!J$5)
+(K238*Modellvärden!K$5)+(L238*Modellvärden!L$5))</f>
        <v>36.311884390992681</v>
      </c>
      <c r="P238" s="57">
        <f>(_xlfn.XLOOKUP(M238,Regressionsresultat!$B$53:$B$61,Modellvärden!$B$21:$B$29)*Modellvärden!$B$18)</f>
        <v>45.926090000000002</v>
      </c>
      <c r="Q238" s="57">
        <f t="shared" si="3"/>
        <v>39.528336372982089</v>
      </c>
      <c r="R238" s="57"/>
    </row>
    <row r="239" spans="1:18" ht="16" x14ac:dyDescent="0.35">
      <c r="A239" s="55" t="s">
        <v>207</v>
      </c>
      <c r="B239" s="56">
        <f>IF(_xlfn.XLOOKUP($A239,Indata!$A:$A,Indata!B:B)&lt;&gt;0,(_xlfn.XLOOKUP($A239,Indata!$A:$A,Indata!B:B)*Modellvärden!B$7)+Modellvärden!B$6,"")</f>
        <v>35.989437448000004</v>
      </c>
      <c r="C239" s="56">
        <f>IF(_xlfn.XLOOKUP($A239,Indata!$A:$A,Indata!C:C)&lt;&gt;0,(_xlfn.XLOOKUP($A239,Indata!$A:$A,Indata!C:C)*Modellvärden!C$7)+Modellvärden!C$6,"")</f>
        <v>33.911689299999999</v>
      </c>
      <c r="D239" s="56">
        <f>IF(_xlfn.XLOOKUP($A239,Indata!$A:$A,Indata!D:D)&lt;&gt;0,(_xlfn.XLOOKUP($A239,Indata!$A:$A,Indata!D:D)*Modellvärden!D$7)+Modellvärden!D$6,"")</f>
        <v>33.962497200000001</v>
      </c>
      <c r="E239" s="56">
        <f>IF(_xlfn.XLOOKUP($A239,Indata!$A:$A,Indata!E:E)&lt;&gt;0,(_xlfn.XLOOKUP($A239,Indata!$A:$A,Indata!E:E)*Modellvärden!E$7)+Modellvärden!E$6,"")</f>
        <v>34.165784500000001</v>
      </c>
      <c r="F239" s="56">
        <f>IF(_xlfn.XLOOKUP($A239,Indata!$A:$A,Indata!F:F)&lt;&gt;0,(_xlfn.XLOOKUP($A239,Indata!$A:$A,Indata!F:F)*Modellvärden!F$7)+Modellvärden!F$6,"")</f>
        <v>35.14434261988211</v>
      </c>
      <c r="G239" s="56">
        <f>IF(_xlfn.XLOOKUP($A239,Indata!$A:$A,Indata!G:G)&lt;&gt;0,(_xlfn.XLOOKUP($A239,Indata!$A:$A,Indata!G:G)*Modellvärden!G$7)+Modellvärden!G$6,"")</f>
        <v>25.643942799999998</v>
      </c>
      <c r="H239" s="56">
        <f>IF(_xlfn.XLOOKUP($A239,Indata!$A:$A,Indata!H:H)&lt;&gt;0,(_xlfn.XLOOKUP($A239,Indata!$A:$A,Indata!H:H)*Modellvärden!H$7)+Modellvärden!H$6,"")</f>
        <v>33.482372179999999</v>
      </c>
      <c r="I239" s="56">
        <f>IF(_xlfn.XLOOKUP($A239,Indata!$A:$A,Indata!I:I)&lt;&gt;0,(_xlfn.XLOOKUP($A239,Indata!$A:$A,Indata!I:I)*Modellvärden!I$7)+Modellvärden!I$6,"")</f>
        <v>32.296833240000005</v>
      </c>
      <c r="J239" s="56">
        <f>IF(_xlfn.XLOOKUP($A239,Indata!$A:$A,Indata!J:J)&lt;&gt;0,(_xlfn.XLOOKUP($A239,Indata!$A:$A,Indata!J:J)*Modellvärden!J$7)+Modellvärden!J$6,"")</f>
        <v>37.78366544</v>
      </c>
      <c r="K239" s="56">
        <f>IF(_xlfn.XLOOKUP($A239,Indata!$A:$A,Indata!K:K)&lt;&gt;0,(_xlfn.XLOOKUP($A239,Indata!$A:$A,Indata!K:K)*Modellvärden!K$7)+Modellvärden!K$6,"")</f>
        <v>31.312380400000002</v>
      </c>
      <c r="L239" s="56">
        <f>IF(_xlfn.XLOOKUP($A239,Indata!$A:$A,Indata!L:L)&lt;&gt;0,(_xlfn.XLOOKUP($A239,Indata!$A:$A,Indata!L:L)*Modellvärden!L$7)+Modellvärden!L$6,"")</f>
        <v>29.326049000000012</v>
      </c>
      <c r="M239" t="str">
        <f>_xlfn.XLOOKUP(A239,Indata!A:A,Indata!M:M)</f>
        <v>Lågpendlingskommun nära större stad</v>
      </c>
      <c r="N239" s="57">
        <f>IF(K239="",(B239*Modellvärden!B$11)+(C239*Modellvärden!C$11)+(D239*Modellvärden!D$11)+(E239*Modellvärden!E$11)+(F239*Modellvärden!F$11)+(G239*Modellvärden!G$11), (B239*Modellvärden!B$4)+(C239*Modellvärden!C$4)+(D239*Modellvärden!D$4)+(E239*Modellvärden!E$4)+(F239*Modellvärden!F$4)+(G239*Modellvärden!G$4)+(H239*Modellvärden!H$4)+(I239*Modellvärden!I$4)+(J239*Modellvärden!J$4)+(K239*Modellvärden!K$4)+(L239*Modellvärden!L$4))</f>
        <v>32.700130433657606</v>
      </c>
      <c r="O239" s="57">
        <f>IF(K239="",(B239*Modellvärden!B$12)+(C239*Modellvärden!C$12)+(D239*Modellvärden!D$12)+(E239*Modellvärden!E$12)+(F239*Modellvärden!F$12)+(G239*Modellvärden!G$12),(B239*Modellvärden!B$5)+(C239*Modellvärden!C$5)+(D239*Modellvärden!D$5)+(E239*Modellvärden!E$5)+(F239*Modellvärden!F$5)+(G239*Modellvärden!G$5)+(H239*Modellvärden!H$5)+(I239*Modellvärden!I$5)+(J239*Modellvärden!J$5)
+(K239*Modellvärden!K$5)+(L239*Modellvärden!L$5))</f>
        <v>32.57251311928723</v>
      </c>
      <c r="P239" s="57">
        <f>(_xlfn.XLOOKUP(M239,Regressionsresultat!$B$53:$B$61,Modellvärden!$B$21:$B$29)*Modellvärden!$B$18)</f>
        <v>45.926090000000002</v>
      </c>
      <c r="Q239" s="57">
        <f t="shared" si="3"/>
        <v>37.066244517648279</v>
      </c>
      <c r="R239" s="57"/>
    </row>
    <row r="240" spans="1:18" ht="16" x14ac:dyDescent="0.35">
      <c r="A240" s="55" t="s">
        <v>314</v>
      </c>
      <c r="B240" s="56">
        <f>IF(_xlfn.XLOOKUP($A240,Indata!$A:$A,Indata!B:B)&lt;&gt;0,(_xlfn.XLOOKUP($A240,Indata!$A:$A,Indata!B:B)*Modellvärden!B$7)+Modellvärden!B$6,"")</f>
        <v>33.657908683000002</v>
      </c>
      <c r="C240" s="56">
        <f>IF(_xlfn.XLOOKUP($A240,Indata!$A:$A,Indata!C:C)&lt;&gt;0,(_xlfn.XLOOKUP($A240,Indata!$A:$A,Indata!C:C)*Modellvärden!C$7)+Modellvärden!C$6,"")</f>
        <v>44.053264900000002</v>
      </c>
      <c r="D240" s="56">
        <f>IF(_xlfn.XLOOKUP($A240,Indata!$A:$A,Indata!D:D)&lt;&gt;0,(_xlfn.XLOOKUP($A240,Indata!$A:$A,Indata!D:D)*Modellvärden!D$7)+Modellvärden!D$6,"")</f>
        <v>34.261854720000002</v>
      </c>
      <c r="E240" s="56">
        <f>IF(_xlfn.XLOOKUP($A240,Indata!$A:$A,Indata!E:E)&lt;&gt;0,(_xlfn.XLOOKUP($A240,Indata!$A:$A,Indata!E:E)*Modellvärden!E$7)+Modellvärden!E$6,"")</f>
        <v>35.905727900000002</v>
      </c>
      <c r="F240" s="56">
        <f>IF(_xlfn.XLOOKUP($A240,Indata!$A:$A,Indata!F:F)&lt;&gt;0,(_xlfn.XLOOKUP($A240,Indata!$A:$A,Indata!F:F)*Modellvärden!F$7)+Modellvärden!F$6,"")</f>
        <v>37.748425714296516</v>
      </c>
      <c r="G240" s="56">
        <f>IF(_xlfn.XLOOKUP($A240,Indata!$A:$A,Indata!G:G)&lt;&gt;0,(_xlfn.XLOOKUP($A240,Indata!$A:$A,Indata!G:G)*Modellvärden!G$7)+Modellvärden!G$6,"")</f>
        <v>38.033847999999999</v>
      </c>
      <c r="H240" s="56">
        <f>IF(_xlfn.XLOOKUP($A240,Indata!$A:$A,Indata!H:H)&lt;&gt;0,(_xlfn.XLOOKUP($A240,Indata!$A:$A,Indata!H:H)*Modellvärden!H$7)+Modellvärden!H$6,"")</f>
        <v>31.257340819999996</v>
      </c>
      <c r="I240" s="56">
        <f>IF(_xlfn.XLOOKUP($A240,Indata!$A:$A,Indata!I:I)&lt;&gt;0,(_xlfn.XLOOKUP($A240,Indata!$A:$A,Indata!I:I)*Modellvärden!I$7)+Modellvärden!I$6,"")</f>
        <v>39.55344616</v>
      </c>
      <c r="J240" s="56">
        <f>IF(_xlfn.XLOOKUP($A240,Indata!$A:$A,Indata!J:J)&lt;&gt;0,(_xlfn.XLOOKUP($A240,Indata!$A:$A,Indata!J:J)*Modellvärden!J$7)+Modellvärden!J$6,"")</f>
        <v>35.668731040000004</v>
      </c>
      <c r="K240" s="56">
        <f>IF(_xlfn.XLOOKUP($A240,Indata!$A:$A,Indata!K:K)&lt;&gt;0,(_xlfn.XLOOKUP($A240,Indata!$A:$A,Indata!K:K)*Modellvärden!K$7)+Modellvärden!K$6,"")</f>
        <v>31.059647570000003</v>
      </c>
      <c r="L240" s="56">
        <f>IF(_xlfn.XLOOKUP($A240,Indata!$A:$A,Indata!L:L)&lt;&gt;0,(_xlfn.XLOOKUP($A240,Indata!$A:$A,Indata!L:L)*Modellvärden!L$7)+Modellvärden!L$6,"")</f>
        <v>31.171301800000009</v>
      </c>
      <c r="M240" t="str">
        <f>_xlfn.XLOOKUP(A240,Indata!A:A,Indata!M:M)</f>
        <v>Större stad</v>
      </c>
      <c r="N240" s="57">
        <f>IF(K240="",(B240*Modellvärden!B$11)+(C240*Modellvärden!C$11)+(D240*Modellvärden!D$11)+(E240*Modellvärden!E$11)+(F240*Modellvärden!F$11)+(G240*Modellvärden!G$11), (B240*Modellvärden!B$4)+(C240*Modellvärden!C$4)+(D240*Modellvärden!D$4)+(E240*Modellvärden!E$4)+(F240*Modellvärden!F$4)+(G240*Modellvärden!G$4)+(H240*Modellvärden!H$4)+(I240*Modellvärden!I$4)+(J240*Modellvärden!J$4)+(K240*Modellvärden!K$4)+(L240*Modellvärden!L$4))</f>
        <v>36.045439904862626</v>
      </c>
      <c r="O240" s="57">
        <f>IF(K240="",(B240*Modellvärden!B$12)+(C240*Modellvärden!C$12)+(D240*Modellvärden!D$12)+(E240*Modellvärden!E$12)+(F240*Modellvärden!F$12)+(G240*Modellvärden!G$12),(B240*Modellvärden!B$5)+(C240*Modellvärden!C$5)+(D240*Modellvärden!D$5)+(E240*Modellvärden!E$5)+(F240*Modellvärden!F$5)+(G240*Modellvärden!G$5)+(H240*Modellvärden!H$5)+(I240*Modellvärden!I$5)+(J240*Modellvärden!J$5)
+(K240*Modellvärden!K$5)+(L240*Modellvärden!L$5))</f>
        <v>36.634579779101649</v>
      </c>
      <c r="P240" s="57">
        <f>(_xlfn.XLOOKUP(M240,Regressionsresultat!$B$53:$B$61,Modellvärden!$B$21:$B$29)*Modellvärden!$B$18)</f>
        <v>46.017619999999994</v>
      </c>
      <c r="Q240" s="57">
        <f t="shared" si="3"/>
        <v>39.565879894654756</v>
      </c>
      <c r="R240" s="57"/>
    </row>
    <row r="241" spans="1:18" ht="16" x14ac:dyDescent="0.35">
      <c r="A241" s="55" t="s">
        <v>12</v>
      </c>
      <c r="B241" s="56">
        <f>IF(_xlfn.XLOOKUP($A241,Indata!$A:$A,Indata!B:B)&lt;&gt;0,(_xlfn.XLOOKUP($A241,Indata!$A:$A,Indata!B:B)*Modellvärden!B$7)+Modellvärden!B$6,"")</f>
        <v>37.769585839000001</v>
      </c>
      <c r="C241" s="56">
        <f>IF(_xlfn.XLOOKUP($A241,Indata!$A:$A,Indata!C:C)&lt;&gt;0,(_xlfn.XLOOKUP($A241,Indata!$A:$A,Indata!C:C)*Modellvärden!C$7)+Modellvärden!C$6,"")</f>
        <v>36.261349000000003</v>
      </c>
      <c r="D241" s="56">
        <f>IF(_xlfn.XLOOKUP($A241,Indata!$A:$A,Indata!D:D)&lt;&gt;0,(_xlfn.XLOOKUP($A241,Indata!$A:$A,Indata!D:D)*Modellvärden!D$7)+Modellvärden!D$6,"")</f>
        <v>39.736332960000006</v>
      </c>
      <c r="E241" s="56">
        <f>IF(_xlfn.XLOOKUP($A241,Indata!$A:$A,Indata!E:E)&lt;&gt;0,(_xlfn.XLOOKUP($A241,Indata!$A:$A,Indata!E:E)*Modellvärden!E$7)+Modellvärden!E$6,"")</f>
        <v>35.888313099999998</v>
      </c>
      <c r="F241" s="56">
        <f>IF(_xlfn.XLOOKUP($A241,Indata!$A:$A,Indata!F:F)&lt;&gt;0,(_xlfn.XLOOKUP($A241,Indata!$A:$A,Indata!F:F)*Modellvärden!F$7)+Modellvärden!F$6,"")</f>
        <v>34.052916632292636</v>
      </c>
      <c r="G241" s="56">
        <f>IF(_xlfn.XLOOKUP($A241,Indata!$A:$A,Indata!G:G)&lt;&gt;0,(_xlfn.XLOOKUP($A241,Indata!$A:$A,Indata!G:G)*Modellvärden!G$7)+Modellvärden!G$6,"")</f>
        <v>42.434633999999996</v>
      </c>
      <c r="H241" s="56">
        <f>IF(_xlfn.XLOOKUP($A241,Indata!$A:$A,Indata!H:H)&lt;&gt;0,(_xlfn.XLOOKUP($A241,Indata!$A:$A,Indata!H:H)*Modellvärden!H$7)+Modellvärden!H$6,"")</f>
        <v>37.422531879999994</v>
      </c>
      <c r="I241" s="56">
        <f>IF(_xlfn.XLOOKUP($A241,Indata!$A:$A,Indata!I:I)&lt;&gt;0,(_xlfn.XLOOKUP($A241,Indata!$A:$A,Indata!I:I)*Modellvärden!I$7)+Modellvärden!I$6,"")</f>
        <v>46.556921420000002</v>
      </c>
      <c r="J241" s="56">
        <f>IF(_xlfn.XLOOKUP($A241,Indata!$A:$A,Indata!J:J)&lt;&gt;0,(_xlfn.XLOOKUP($A241,Indata!$A:$A,Indata!J:J)*Modellvärden!J$7)+Modellvärden!J$6,"")</f>
        <v>40.533080160000004</v>
      </c>
      <c r="K241" s="56">
        <f>IF(_xlfn.XLOOKUP($A241,Indata!$A:$A,Indata!K:K)&lt;&gt;0,(_xlfn.XLOOKUP($A241,Indata!$A:$A,Indata!K:K)*Modellvärden!K$7)+Modellvärden!K$6,"")</f>
        <v>37.450177699999998</v>
      </c>
      <c r="L241" s="56">
        <f>IF(_xlfn.XLOOKUP($A241,Indata!$A:$A,Indata!L:L)&lt;&gt;0,(_xlfn.XLOOKUP($A241,Indata!$A:$A,Indata!L:L)*Modellvärden!L$7)+Modellvärden!L$6,"")</f>
        <v>37.39903000000001</v>
      </c>
      <c r="M241" t="str">
        <f>_xlfn.XLOOKUP(A241,Indata!A:A,Indata!M:M)</f>
        <v>Pendlingskommun nära storstad</v>
      </c>
      <c r="N241" s="57">
        <f>IF(K241="",(B241*Modellvärden!B$11)+(C241*Modellvärden!C$11)+(D241*Modellvärden!D$11)+(E241*Modellvärden!E$11)+(F241*Modellvärden!F$11)+(G241*Modellvärden!G$11), (B241*Modellvärden!B$4)+(C241*Modellvärden!C$4)+(D241*Modellvärden!D$4)+(E241*Modellvärden!E$4)+(F241*Modellvärden!F$4)+(G241*Modellvärden!G$4)+(H241*Modellvärden!H$4)+(I241*Modellvärden!I$4)+(J241*Modellvärden!J$4)+(K241*Modellvärden!K$4)+(L241*Modellvärden!L$4))</f>
        <v>39.149190232297336</v>
      </c>
      <c r="O241" s="57">
        <f>IF(K241="",(B241*Modellvärden!B$12)+(C241*Modellvärden!C$12)+(D241*Modellvärden!D$12)+(E241*Modellvärden!E$12)+(F241*Modellvärden!F$12)+(G241*Modellvärden!G$12),(B241*Modellvärden!B$5)+(C241*Modellvärden!C$5)+(D241*Modellvärden!D$5)+(E241*Modellvärden!E$5)+(F241*Modellvärden!F$5)+(G241*Modellvärden!G$5)+(H241*Modellvärden!H$5)+(I241*Modellvärden!I$5)+(J241*Modellvärden!J$5)
+(K241*Modellvärden!K$5)+(L241*Modellvärden!L$5))</f>
        <v>39.191247646838001</v>
      </c>
      <c r="P241" s="57">
        <f>(_xlfn.XLOOKUP(M241,Regressionsresultat!$B$53:$B$61,Modellvärden!$B$21:$B$29)*Modellvärden!$B$18)</f>
        <v>36.636769999999999</v>
      </c>
      <c r="Q241" s="57">
        <f t="shared" si="3"/>
        <v>38.325735959711778</v>
      </c>
      <c r="R241" s="57"/>
    </row>
    <row r="242" spans="1:18" ht="16" x14ac:dyDescent="0.35">
      <c r="A242" s="55" t="s">
        <v>25</v>
      </c>
      <c r="B242" s="56">
        <f>IF(_xlfn.XLOOKUP($A242,Indata!$A:$A,Indata!B:B)&lt;&gt;0,(_xlfn.XLOOKUP($A242,Indata!$A:$A,Indata!B:B)*Modellvärden!B$7)+Modellvärden!B$6,"")</f>
        <v>37.475850076</v>
      </c>
      <c r="C242" s="56">
        <f>IF(_xlfn.XLOOKUP($A242,Indata!$A:$A,Indata!C:C)&lt;&gt;0,(_xlfn.XLOOKUP($A242,Indata!$A:$A,Indata!C:C)*Modellvärden!C$7)+Modellvärden!C$6,"")</f>
        <v>34.603356699999999</v>
      </c>
      <c r="D242" s="56">
        <f>IF(_xlfn.XLOOKUP($A242,Indata!$A:$A,Indata!D:D)&lt;&gt;0,(_xlfn.XLOOKUP($A242,Indata!$A:$A,Indata!D:D)*Modellvärden!D$7)+Modellvärden!D$6,"")</f>
        <v>34.9842564</v>
      </c>
      <c r="E242" s="56">
        <f>IF(_xlfn.XLOOKUP($A242,Indata!$A:$A,Indata!E:E)&lt;&gt;0,(_xlfn.XLOOKUP($A242,Indata!$A:$A,Indata!E:E)*Modellvärden!E$7)+Modellvärden!E$6,"")</f>
        <v>35.478296999999998</v>
      </c>
      <c r="F242" s="56">
        <f>IF(_xlfn.XLOOKUP($A242,Indata!$A:$A,Indata!F:F)&lt;&gt;0,(_xlfn.XLOOKUP($A242,Indata!$A:$A,Indata!F:F)*Modellvärden!F$7)+Modellvärden!F$6,"")</f>
        <v>35.371884417480295</v>
      </c>
      <c r="G242" s="56">
        <f>IF(_xlfn.XLOOKUP($A242,Indata!$A:$A,Indata!G:G)&lt;&gt;0,(_xlfn.XLOOKUP($A242,Indata!$A:$A,Indata!G:G)*Modellvärden!G$7)+Modellvärden!G$6,"")</f>
        <v>41.351363599999999</v>
      </c>
      <c r="H242" s="56">
        <f>IF(_xlfn.XLOOKUP($A242,Indata!$A:$A,Indata!H:H)&lt;&gt;0,(_xlfn.XLOOKUP($A242,Indata!$A:$A,Indata!H:H)*Modellvärden!H$7)+Modellvärden!H$6,"")</f>
        <v>36.958983680000003</v>
      </c>
      <c r="I242" s="56">
        <f>IF(_xlfn.XLOOKUP($A242,Indata!$A:$A,Indata!I:I)&lt;&gt;0,(_xlfn.XLOOKUP($A242,Indata!$A:$A,Indata!I:I)*Modellvärden!I$7)+Modellvärden!I$6,"")</f>
        <v>38.203378640000004</v>
      </c>
      <c r="J242" s="56">
        <f>IF(_xlfn.XLOOKUP($A242,Indata!$A:$A,Indata!J:J)&lt;&gt;0,(_xlfn.XLOOKUP($A242,Indata!$A:$A,Indata!J:J)*Modellvärden!J$7)+Modellvärden!J$6,"")</f>
        <v>42.595141200000008</v>
      </c>
      <c r="K242" s="56">
        <f>IF(_xlfn.XLOOKUP($A242,Indata!$A:$A,Indata!K:K)&lt;&gt;0,(_xlfn.XLOOKUP($A242,Indata!$A:$A,Indata!K:K)*Modellvärden!K$7)+Modellvärden!K$6,"")</f>
        <v>36.078199480000002</v>
      </c>
      <c r="L242" s="56">
        <f>IF(_xlfn.XLOOKUP($A242,Indata!$A:$A,Indata!L:L)&lt;&gt;0,(_xlfn.XLOOKUP($A242,Indata!$A:$A,Indata!L:L)*Modellvärden!L$7)+Modellvärden!L$6,"")</f>
        <v>49.162516600000004</v>
      </c>
      <c r="M242" t="str">
        <f>_xlfn.XLOOKUP(A242,Indata!A:A,Indata!M:M)</f>
        <v>Pendlingskommun nära storstad</v>
      </c>
      <c r="N242" s="57">
        <f>IF(K242="",(B242*Modellvärden!B$11)+(C242*Modellvärden!C$11)+(D242*Modellvärden!D$11)+(E242*Modellvärden!E$11)+(F242*Modellvärden!F$11)+(G242*Modellvärden!G$11), (B242*Modellvärden!B$4)+(C242*Modellvärden!C$4)+(D242*Modellvärden!D$4)+(E242*Modellvärden!E$4)+(F242*Modellvärden!F$4)+(G242*Modellvärden!G$4)+(H242*Modellvärden!H$4)+(I242*Modellvärden!I$4)+(J242*Modellvärden!J$4)+(K242*Modellvärden!K$4)+(L242*Modellvärden!L$4))</f>
        <v>38.784492552499245</v>
      </c>
      <c r="O242" s="57">
        <f>IF(K242="",(B242*Modellvärden!B$12)+(C242*Modellvärden!C$12)+(D242*Modellvärden!D$12)+(E242*Modellvärden!E$12)+(F242*Modellvärden!F$12)+(G242*Modellvärden!G$12),(B242*Modellvärden!B$5)+(C242*Modellvärden!C$5)+(D242*Modellvärden!D$5)+(E242*Modellvärden!E$5)+(F242*Modellvärden!F$5)+(G242*Modellvärden!G$5)+(H242*Modellvärden!H$5)+(I242*Modellvärden!I$5)+(J242*Modellvärden!J$5)
+(K242*Modellvärden!K$5)+(L242*Modellvärden!L$5))</f>
        <v>38.821941335333136</v>
      </c>
      <c r="P242" s="57">
        <f>(_xlfn.XLOOKUP(M242,Regressionsresultat!$B$53:$B$61,Modellvärden!$B$21:$B$29)*Modellvärden!$B$18)</f>
        <v>36.636769999999999</v>
      </c>
      <c r="Q242" s="57">
        <f t="shared" si="3"/>
        <v>38.081067962610796</v>
      </c>
      <c r="R242" s="57"/>
    </row>
    <row r="243" spans="1:18" ht="16" x14ac:dyDescent="0.35">
      <c r="A243" s="55" t="s">
        <v>50</v>
      </c>
      <c r="B243" s="56">
        <f>IF(_xlfn.XLOOKUP($A243,Indata!$A:$A,Indata!B:B)&lt;&gt;0,(_xlfn.XLOOKUP($A243,Indata!$A:$A,Indata!B:B)*Modellvärden!B$7)+Modellvärden!B$6,"")</f>
        <v>33.905375149000001</v>
      </c>
      <c r="C243" s="56">
        <f>IF(_xlfn.XLOOKUP($A243,Indata!$A:$A,Indata!C:C)&lt;&gt;0,(_xlfn.XLOOKUP($A243,Indata!$A:$A,Indata!C:C)*Modellvärden!C$7)+Modellvärden!C$6,"")</f>
        <v>54.592413100000002</v>
      </c>
      <c r="D243" s="56">
        <f>IF(_xlfn.XLOOKUP($A243,Indata!$A:$A,Indata!D:D)&lt;&gt;0,(_xlfn.XLOOKUP($A243,Indata!$A:$A,Indata!D:D)*Modellvärden!D$7)+Modellvärden!D$6,"")</f>
        <v>34.75480872</v>
      </c>
      <c r="E243" s="56">
        <f>IF(_xlfn.XLOOKUP($A243,Indata!$A:$A,Indata!E:E)&lt;&gt;0,(_xlfn.XLOOKUP($A243,Indata!$A:$A,Indata!E:E)*Modellvärden!E$7)+Modellvärden!E$6,"")</f>
        <v>39.843521500000001</v>
      </c>
      <c r="F243" s="56">
        <f>IF(_xlfn.XLOOKUP($A243,Indata!$A:$A,Indata!F:F)&lt;&gt;0,(_xlfn.XLOOKUP($A243,Indata!$A:$A,Indata!F:F)*Modellvärden!F$7)+Modellvärden!F$6,"")</f>
        <v>36.648340108614846</v>
      </c>
      <c r="G243" s="56">
        <f>IF(_xlfn.XLOOKUP($A243,Indata!$A:$A,Indata!G:G)&lt;&gt;0,(_xlfn.XLOOKUP($A243,Indata!$A:$A,Indata!G:G)*Modellvärden!G$7)+Modellvärden!G$6,"")</f>
        <v>44.194948399999994</v>
      </c>
      <c r="H243" s="56">
        <f>IF(_xlfn.XLOOKUP($A243,Indata!$A:$A,Indata!H:H)&lt;&gt;0,(_xlfn.XLOOKUP($A243,Indata!$A:$A,Indata!H:H)*Modellvärden!H$7)+Modellvärden!H$6,"")</f>
        <v>35.382919799999996</v>
      </c>
      <c r="I243" s="56">
        <f>IF(_xlfn.XLOOKUP($A243,Indata!$A:$A,Indata!I:I)&lt;&gt;0,(_xlfn.XLOOKUP($A243,Indata!$A:$A,Indata!I:I)*Modellvärden!I$7)+Modellvärden!I$6,"")</f>
        <v>35.58762282</v>
      </c>
      <c r="J243" s="56">
        <f>IF(_xlfn.XLOOKUP($A243,Indata!$A:$A,Indata!J:J)&lt;&gt;0,(_xlfn.XLOOKUP($A243,Indata!$A:$A,Indata!J:J)*Modellvärden!J$7)+Modellvärden!J$6,"")</f>
        <v>32.443456080000004</v>
      </c>
      <c r="K243" s="56">
        <f>IF(_xlfn.XLOOKUP($A243,Indata!$A:$A,Indata!K:K)&lt;&gt;0,(_xlfn.XLOOKUP($A243,Indata!$A:$A,Indata!K:K)*Modellvärden!K$7)+Modellvärden!K$6,"")</f>
        <v>35.356105679999999</v>
      </c>
      <c r="L243" s="56">
        <f>IF(_xlfn.XLOOKUP($A243,Indata!$A:$A,Indata!L:L)&lt;&gt;0,(_xlfn.XLOOKUP($A243,Indata!$A:$A,Indata!L:L)*Modellvärden!L$7)+Modellvärden!L$6,"")</f>
        <v>37.629686599999985</v>
      </c>
      <c r="M243" t="str">
        <f>_xlfn.XLOOKUP(A243,Indata!A:A,Indata!M:M)</f>
        <v>Större stad</v>
      </c>
      <c r="N243" s="57">
        <f>IF(K243="",(B243*Modellvärden!B$11)+(C243*Modellvärden!C$11)+(D243*Modellvärden!D$11)+(E243*Modellvärden!E$11)+(F243*Modellvärden!F$11)+(G243*Modellvärden!G$11), (B243*Modellvärden!B$4)+(C243*Modellvärden!C$4)+(D243*Modellvärden!D$4)+(E243*Modellvärden!E$4)+(F243*Modellvärden!F$4)+(G243*Modellvärden!G$4)+(H243*Modellvärden!H$4)+(I243*Modellvärden!I$4)+(J243*Modellvärden!J$4)+(K243*Modellvärden!K$4)+(L243*Modellvärden!L$4))</f>
        <v>39.021772080067024</v>
      </c>
      <c r="O243" s="57">
        <f>IF(K243="",(B243*Modellvärden!B$12)+(C243*Modellvärden!C$12)+(D243*Modellvärden!D$12)+(E243*Modellvärden!E$12)+(F243*Modellvärden!F$12)+(G243*Modellvärden!G$12),(B243*Modellvärden!B$5)+(C243*Modellvärden!C$5)+(D243*Modellvärden!D$5)+(E243*Modellvärden!E$5)+(F243*Modellvärden!F$5)+(G243*Modellvärden!G$5)+(H243*Modellvärden!H$5)+(I243*Modellvärden!I$5)+(J243*Modellvärden!J$5)
+(K243*Modellvärden!K$5)+(L243*Modellvärden!L$5))</f>
        <v>40.154937855594767</v>
      </c>
      <c r="P243" s="57">
        <f>(_xlfn.XLOOKUP(M243,Regressionsresultat!$B$53:$B$61,Modellvärden!$B$21:$B$29)*Modellvärden!$B$18)</f>
        <v>46.017619999999994</v>
      </c>
      <c r="Q243" s="57">
        <f t="shared" si="3"/>
        <v>41.731443311887261</v>
      </c>
      <c r="R243" s="57"/>
    </row>
    <row r="244" spans="1:18" ht="16" x14ac:dyDescent="0.35">
      <c r="A244" s="55" t="s">
        <v>94</v>
      </c>
      <c r="B244" s="56">
        <f>IF(_xlfn.XLOOKUP($A244,Indata!$A:$A,Indata!B:B)&lt;&gt;0,(_xlfn.XLOOKUP($A244,Indata!$A:$A,Indata!B:B)*Modellvärden!B$7)+Modellvärden!B$6,"")</f>
        <v>35.758054285</v>
      </c>
      <c r="C244" s="56">
        <f>IF(_xlfn.XLOOKUP($A244,Indata!$A:$A,Indata!C:C)&lt;&gt;0,(_xlfn.XLOOKUP($A244,Indata!$A:$A,Indata!C:C)*Modellvärden!C$7)+Modellvärden!C$6,"")</f>
        <v>32.425815700000001</v>
      </c>
      <c r="D244" s="56">
        <f>IF(_xlfn.XLOOKUP($A244,Indata!$A:$A,Indata!D:D)&lt;&gt;0,(_xlfn.XLOOKUP($A244,Indata!$A:$A,Indata!D:D)*Modellvärden!D$7)+Modellvärden!D$6,"")</f>
        <v>33.818196120000003</v>
      </c>
      <c r="E244" s="56">
        <f>IF(_xlfn.XLOOKUP($A244,Indata!$A:$A,Indata!E:E)&lt;&gt;0,(_xlfn.XLOOKUP($A244,Indata!$A:$A,Indata!E:E)*Modellvärden!E$7)+Modellvärden!E$6,"")</f>
        <v>34.046441899999998</v>
      </c>
      <c r="F244" s="56">
        <f>IF(_xlfn.XLOOKUP($A244,Indata!$A:$A,Indata!F:F)&lt;&gt;0,(_xlfn.XLOOKUP($A244,Indata!$A:$A,Indata!F:F)*Modellvärden!F$7)+Modellvärden!F$6,"")</f>
        <v>37.525508630282438</v>
      </c>
      <c r="G244" s="56">
        <f>IF(_xlfn.XLOOKUP($A244,Indata!$A:$A,Indata!G:G)&lt;&gt;0,(_xlfn.XLOOKUP($A244,Indata!$A:$A,Indata!G:G)*Modellvärden!G$7)+Modellvärden!G$6,"")</f>
        <v>27.133439599999999</v>
      </c>
      <c r="H244" s="56">
        <f>IF(_xlfn.XLOOKUP($A244,Indata!$A:$A,Indata!H:H)&lt;&gt;0,(_xlfn.XLOOKUP($A244,Indata!$A:$A,Indata!H:H)*Modellvärden!H$7)+Modellvärden!H$6,"")</f>
        <v>33.436017359999994</v>
      </c>
      <c r="I244" s="56">
        <f>IF(_xlfn.XLOOKUP($A244,Indata!$A:$A,Indata!I:I)&lt;&gt;0,(_xlfn.XLOOKUP($A244,Indata!$A:$A,Indata!I:I)*Modellvärden!I$7)+Modellvärden!I$6,"")</f>
        <v>33.056246219999998</v>
      </c>
      <c r="J244" s="56">
        <f>IF(_xlfn.XLOOKUP($A244,Indata!$A:$A,Indata!J:J)&lt;&gt;0,(_xlfn.XLOOKUP($A244,Indata!$A:$A,Indata!J:J)*Modellvärden!J$7)+Modellvärden!J$6,"")</f>
        <v>27.68485368</v>
      </c>
      <c r="K244" s="56">
        <f>IF(_xlfn.XLOOKUP($A244,Indata!$A:$A,Indata!K:K)&lt;&gt;0,(_xlfn.XLOOKUP($A244,Indata!$A:$A,Indata!K:K)*Modellvärden!K$7)+Modellvärden!K$6,"")</f>
        <v>31.384589780000002</v>
      </c>
      <c r="L244" s="56">
        <f>IF(_xlfn.XLOOKUP($A244,Indata!$A:$A,Indata!L:L)&lt;&gt;0,(_xlfn.XLOOKUP($A244,Indata!$A:$A,Indata!L:L)*Modellvärden!L$7)+Modellvärden!L$6,"")</f>
        <v>36.707060200000001</v>
      </c>
      <c r="M244" t="str">
        <f>_xlfn.XLOOKUP(A244,Indata!A:A,Indata!M:M)</f>
        <v>Lågpendlingskommun nära större stad</v>
      </c>
      <c r="N244" s="57">
        <f>IF(K244="",(B244*Modellvärden!B$11)+(C244*Modellvärden!C$11)+(D244*Modellvärden!D$11)+(E244*Modellvärden!E$11)+(F244*Modellvärden!F$11)+(G244*Modellvärden!G$11), (B244*Modellvärden!B$4)+(C244*Modellvärden!C$4)+(D244*Modellvärden!D$4)+(E244*Modellvärden!E$4)+(F244*Modellvärden!F$4)+(G244*Modellvärden!G$4)+(H244*Modellvärden!H$4)+(I244*Modellvärden!I$4)+(J244*Modellvärden!J$4)+(K244*Modellvärden!K$4)+(L244*Modellvärden!L$4))</f>
        <v>32.828344734569527</v>
      </c>
      <c r="O244" s="57">
        <f>IF(K244="",(B244*Modellvärden!B$12)+(C244*Modellvärden!C$12)+(D244*Modellvärden!D$12)+(E244*Modellvärden!E$12)+(F244*Modellvärden!F$12)+(G244*Modellvärden!G$12),(B244*Modellvärden!B$5)+(C244*Modellvärden!C$5)+(D244*Modellvärden!D$5)+(E244*Modellvärden!E$5)+(F244*Modellvärden!F$5)+(G244*Modellvärden!G$5)+(H244*Modellvärden!H$5)+(I244*Modellvärden!I$5)+(J244*Modellvärden!J$5)
+(K244*Modellvärden!K$5)+(L244*Modellvärden!L$5))</f>
        <v>32.912741158584943</v>
      </c>
      <c r="P244" s="57">
        <f>(_xlfn.XLOOKUP(M244,Regressionsresultat!$B$53:$B$61,Modellvärden!$B$21:$B$29)*Modellvärden!$B$18)</f>
        <v>45.926090000000002</v>
      </c>
      <c r="Q244" s="57">
        <f t="shared" si="3"/>
        <v>37.222391964384819</v>
      </c>
      <c r="R244" s="57"/>
    </row>
    <row r="245" spans="1:18" ht="16" x14ac:dyDescent="0.35">
      <c r="A245" s="55" t="s">
        <v>77</v>
      </c>
      <c r="B245" s="56">
        <f>IF(_xlfn.XLOOKUP($A245,Indata!$A:$A,Indata!B:B)&lt;&gt;0,(_xlfn.XLOOKUP($A245,Indata!$A:$A,Indata!B:B)*Modellvärden!B$7)+Modellvärden!B$6,"")</f>
        <v>37.555826455000002</v>
      </c>
      <c r="C245" s="56">
        <f>IF(_xlfn.XLOOKUP($A245,Indata!$A:$A,Indata!C:C)&lt;&gt;0,(_xlfn.XLOOKUP($A245,Indata!$A:$A,Indata!C:C)*Modellvärden!C$7)+Modellvärden!C$6,"")</f>
        <v>32.254072600000001</v>
      </c>
      <c r="D245" s="56">
        <f>IF(_xlfn.XLOOKUP($A245,Indata!$A:$A,Indata!D:D)&lt;&gt;0,(_xlfn.XLOOKUP($A245,Indata!$A:$A,Indata!D:D)*Modellvärden!D$7)+Modellvärden!D$6,"")</f>
        <v>34.095146640000003</v>
      </c>
      <c r="E245" s="56">
        <f>IF(_xlfn.XLOOKUP($A245,Indata!$A:$A,Indata!E:E)&lt;&gt;0,(_xlfn.XLOOKUP($A245,Indata!$A:$A,Indata!E:E)*Modellvärden!E$7)+Modellvärden!E$6,"")</f>
        <v>33.905330800000002</v>
      </c>
      <c r="F245" s="56">
        <f>IF(_xlfn.XLOOKUP($A245,Indata!$A:$A,Indata!F:F)&lt;&gt;0,(_xlfn.XLOOKUP($A245,Indata!$A:$A,Indata!F:F)*Modellvärden!F$7)+Modellvärden!F$6,"")</f>
        <v>34.963390163079801</v>
      </c>
      <c r="G245" s="56">
        <f>IF(_xlfn.XLOOKUP($A245,Indata!$A:$A,Indata!G:G)&lt;&gt;0,(_xlfn.XLOOKUP($A245,Indata!$A:$A,Indata!G:G)*Modellvärden!G$7)+Modellvärden!G$6,"")</f>
        <v>25.779351599999998</v>
      </c>
      <c r="H245" s="56" t="str">
        <f>IF(_xlfn.XLOOKUP($A245,Indata!$A:$A,Indata!H:H)&lt;&gt;0,(_xlfn.XLOOKUP($A245,Indata!$A:$A,Indata!H:H)*Modellvärden!H$7)+Modellvärden!H$6,"")</f>
        <v/>
      </c>
      <c r="I245" s="56" t="str">
        <f>IF(_xlfn.XLOOKUP($A245,Indata!$A:$A,Indata!I:I)&lt;&gt;0,(_xlfn.XLOOKUP($A245,Indata!$A:$A,Indata!I:I)*Modellvärden!I$7)+Modellvärden!I$6,"")</f>
        <v/>
      </c>
      <c r="J245" s="56" t="str">
        <f>IF(_xlfn.XLOOKUP($A245,Indata!$A:$A,Indata!J:J)&lt;&gt;0,(_xlfn.XLOOKUP($A245,Indata!$A:$A,Indata!J:J)*Modellvärden!J$7)+Modellvärden!J$6,"")</f>
        <v/>
      </c>
      <c r="K245" s="56" t="str">
        <f>IF(_xlfn.XLOOKUP($A245,Indata!$A:$A,Indata!K:K)&lt;&gt;0,(_xlfn.XLOOKUP($A245,Indata!$A:$A,Indata!K:K)*Modellvärden!K$7)+Modellvärden!K$6,"")</f>
        <v/>
      </c>
      <c r="L245" s="56" t="str">
        <f>IF(_xlfn.XLOOKUP($A245,Indata!$A:$A,Indata!L:L)&lt;&gt;0,(_xlfn.XLOOKUP($A245,Indata!$A:$A,Indata!L:L)*Modellvärden!L$7)+Modellvärden!L$6,"")</f>
        <v/>
      </c>
      <c r="M245" t="str">
        <f>_xlfn.XLOOKUP(A245,Indata!A:A,Indata!M:M)</f>
        <v>Pendlingskommun nära mindre tätort</v>
      </c>
      <c r="N245" s="57">
        <f>IF(K245="",(B245*Modellvärden!B$11)+(C245*Modellvärden!C$11)+(D245*Modellvärden!D$11)+(E245*Modellvärden!E$11)+(F245*Modellvärden!F$11)+(G245*Modellvärden!G$11), (B245*Modellvärden!B$4)+(C245*Modellvärden!C$4)+(D245*Modellvärden!D$4)+(E245*Modellvärden!E$4)+(F245*Modellvärden!F$4)+(G245*Modellvärden!G$4)+(H245*Modellvärden!H$4)+(I245*Modellvärden!I$4)+(J245*Modellvärden!J$4)+(K245*Modellvärden!K$4)+(L245*Modellvärden!L$4))</f>
        <v>32.627223578826424</v>
      </c>
      <c r="O245" s="57">
        <f>IF(K245="",(B245*Modellvärden!B$12)+(C245*Modellvärden!C$12)+(D245*Modellvärden!D$12)+(E245*Modellvärden!E$12)+(F245*Modellvärden!F$12)+(G245*Modellvärden!G$12),(B245*Modellvärden!B$5)+(C245*Modellvärden!C$5)+(D245*Modellvärden!D$5)+(E245*Modellvärden!E$5)+(F245*Modellvärden!F$5)+(G245*Modellvärden!G$5)+(H245*Modellvärden!H$5)+(I245*Modellvärden!I$5)+(J245*Modellvärden!J$5)
+(K245*Modellvärden!K$5)+(L245*Modellvärden!L$5))</f>
        <v>32.449282857441901</v>
      </c>
      <c r="P245" s="57">
        <f>(_xlfn.XLOOKUP(M245,Regressionsresultat!$B$53:$B$61,Modellvärden!$B$21:$B$29)*Modellvärden!$B$18)</f>
        <v>35.411339999999996</v>
      </c>
      <c r="Q245" s="57">
        <f t="shared" si="3"/>
        <v>33.495948812089438</v>
      </c>
      <c r="R245" s="57"/>
    </row>
    <row r="246" spans="1:18" ht="16" x14ac:dyDescent="0.35">
      <c r="A246" s="55" t="s">
        <v>86</v>
      </c>
      <c r="B246" s="56">
        <f>IF(_xlfn.XLOOKUP($A246,Indata!$A:$A,Indata!B:B)&lt;&gt;0,(_xlfn.XLOOKUP($A246,Indata!$A:$A,Indata!B:B)*Modellvärden!B$7)+Modellvärden!B$6,"")</f>
        <v>36.394490941000001</v>
      </c>
      <c r="C246" s="56">
        <f>IF(_xlfn.XLOOKUP($A246,Indata!$A:$A,Indata!C:C)&lt;&gt;0,(_xlfn.XLOOKUP($A246,Indata!$A:$A,Indata!C:C)*Modellvärden!C$7)+Modellvärden!C$6,"")</f>
        <v>32.946772899999999</v>
      </c>
      <c r="D246" s="56">
        <f>IF(_xlfn.XLOOKUP($A246,Indata!$A:$A,Indata!D:D)&lt;&gt;0,(_xlfn.XLOOKUP($A246,Indata!$A:$A,Indata!D:D)*Modellvärden!D$7)+Modellvärden!D$6,"")</f>
        <v>33.9087204</v>
      </c>
      <c r="E246" s="56">
        <f>IF(_xlfn.XLOOKUP($A246,Indata!$A:$A,Indata!E:E)&lt;&gt;0,(_xlfn.XLOOKUP($A246,Indata!$A:$A,Indata!E:E)*Modellvärden!E$7)+Modellvärden!E$6,"")</f>
        <v>33.986258399999997</v>
      </c>
      <c r="F246" s="56">
        <f>IF(_xlfn.XLOOKUP($A246,Indata!$A:$A,Indata!F:F)&lt;&gt;0,(_xlfn.XLOOKUP($A246,Indata!$A:$A,Indata!F:F)*Modellvärden!F$7)+Modellvärden!F$6,"")</f>
        <v>35.334217540056549</v>
      </c>
      <c r="G246" s="56">
        <f>IF(_xlfn.XLOOKUP($A246,Indata!$A:$A,Indata!G:G)&lt;&gt;0,(_xlfn.XLOOKUP($A246,Indata!$A:$A,Indata!G:G)*Modellvärden!G$7)+Modellvärden!G$6,"")</f>
        <v>42.299225199999995</v>
      </c>
      <c r="H246" s="56">
        <f>IF(_xlfn.XLOOKUP($A246,Indata!$A:$A,Indata!H:H)&lt;&gt;0,(_xlfn.XLOOKUP($A246,Indata!$A:$A,Indata!H:H)*Modellvärden!H$7)+Modellvärden!H$6,"")</f>
        <v>32.46256614</v>
      </c>
      <c r="I246" s="56">
        <f>IF(_xlfn.XLOOKUP($A246,Indata!$A:$A,Indata!I:I)&lt;&gt;0,(_xlfn.XLOOKUP($A246,Indata!$A:$A,Indata!I:I)*Modellvärden!I$7)+Modellvärden!I$6,"")</f>
        <v>44.194303259999998</v>
      </c>
      <c r="J246" s="56">
        <f>IF(_xlfn.XLOOKUP($A246,Indata!$A:$A,Indata!J:J)&lt;&gt;0,(_xlfn.XLOOKUP($A246,Indata!$A:$A,Indata!J:J)*Modellvärden!J$7)+Modellvärden!J$6,"")</f>
        <v>40.321586720000006</v>
      </c>
      <c r="K246" s="56">
        <f>IF(_xlfn.XLOOKUP($A246,Indata!$A:$A,Indata!K:K)&lt;&gt;0,(_xlfn.XLOOKUP($A246,Indata!$A:$A,Indata!K:K)*Modellvärden!K$7)+Modellvärden!K$6,"")</f>
        <v>31.673427300000004</v>
      </c>
      <c r="L246" s="56">
        <f>IF(_xlfn.XLOOKUP($A246,Indata!$A:$A,Indata!L:L)&lt;&gt;0,(_xlfn.XLOOKUP($A246,Indata!$A:$A,Indata!L:L)*Modellvärden!L$7)+Modellvärden!L$6,"")</f>
        <v>30.709988600000003</v>
      </c>
      <c r="M246" t="str">
        <f>_xlfn.XLOOKUP(A246,Indata!A:A,Indata!M:M)</f>
        <v>Pendlingskommun nära större stad</v>
      </c>
      <c r="N246" s="57">
        <f>IF(K246="",(B246*Modellvärden!B$11)+(C246*Modellvärden!C$11)+(D246*Modellvärden!D$11)+(E246*Modellvärden!E$11)+(F246*Modellvärden!F$11)+(G246*Modellvärden!G$11), (B246*Modellvärden!B$4)+(C246*Modellvärden!C$4)+(D246*Modellvärden!D$4)+(E246*Modellvärden!E$4)+(F246*Modellvärden!F$4)+(G246*Modellvärden!G$4)+(H246*Modellvärden!H$4)+(I246*Modellvärden!I$4)+(J246*Modellvärden!J$4)+(K246*Modellvärden!K$4)+(L246*Modellvärden!L$4))</f>
        <v>36.033299611476743</v>
      </c>
      <c r="O246" s="57">
        <f>IF(K246="",(B246*Modellvärden!B$12)+(C246*Modellvärden!C$12)+(D246*Modellvärden!D$12)+(E246*Modellvärden!E$12)+(F246*Modellvärden!F$12)+(G246*Modellvärden!G$12),(B246*Modellvärden!B$5)+(C246*Modellvärden!C$5)+(D246*Modellvärden!D$5)+(E246*Modellvärden!E$5)+(F246*Modellvärden!F$5)+(G246*Modellvärden!G$5)+(H246*Modellvärden!H$5)+(I246*Modellvärden!I$5)+(J246*Modellvärden!J$5)
+(K246*Modellvärden!K$5)+(L246*Modellvärden!L$5))</f>
        <v>35.913134607121215</v>
      </c>
      <c r="P246" s="57">
        <f>(_xlfn.XLOOKUP(M246,Regressionsresultat!$B$53:$B$61,Modellvärden!$B$21:$B$29)*Modellvärden!$B$18)</f>
        <v>32.423676999999998</v>
      </c>
      <c r="Q246" s="57">
        <f t="shared" si="3"/>
        <v>34.790037072865985</v>
      </c>
      <c r="R246" s="57"/>
    </row>
    <row r="247" spans="1:18" ht="16" x14ac:dyDescent="0.35">
      <c r="A247" s="55" t="s">
        <v>72</v>
      </c>
      <c r="B247" s="56">
        <f>IF(_xlfn.XLOOKUP($A247,Indata!$A:$A,Indata!B:B)&lt;&gt;0,(_xlfn.XLOOKUP($A247,Indata!$A:$A,Indata!B:B)*Modellvärden!B$7)+Modellvärden!B$6,"")</f>
        <v>36.561852655000003</v>
      </c>
      <c r="C247" s="56">
        <f>IF(_xlfn.XLOOKUP($A247,Indata!$A:$A,Indata!C:C)&lt;&gt;0,(_xlfn.XLOOKUP($A247,Indata!$A:$A,Indata!C:C)*Modellvärden!C$7)+Modellvärden!C$6,"")</f>
        <v>32.264119899999997</v>
      </c>
      <c r="D247" s="56">
        <f>IF(_xlfn.XLOOKUP($A247,Indata!$A:$A,Indata!D:D)&lt;&gt;0,(_xlfn.XLOOKUP($A247,Indata!$A:$A,Indata!D:D)*Modellvärden!D$7)+Modellvärden!D$6,"")</f>
        <v>33.839706840000005</v>
      </c>
      <c r="E247" s="56">
        <f>IF(_xlfn.XLOOKUP($A247,Indata!$A:$A,Indata!E:E)&lt;&gt;0,(_xlfn.XLOOKUP($A247,Indata!$A:$A,Indata!E:E)*Modellvärden!E$7)+Modellvärden!E$6,"")</f>
        <v>33.731182799999999</v>
      </c>
      <c r="F247" s="56">
        <f>IF(_xlfn.XLOOKUP($A247,Indata!$A:$A,Indata!F:F)&lt;&gt;0,(_xlfn.XLOOKUP($A247,Indata!$A:$A,Indata!F:F)*Modellvärden!F$7)+Modellvärden!F$6,"")</f>
        <v>33.832316697247705</v>
      </c>
      <c r="G247" s="56">
        <f>IF(_xlfn.XLOOKUP($A247,Indata!$A:$A,Indata!G:G)&lt;&gt;0,(_xlfn.XLOOKUP($A247,Indata!$A:$A,Indata!G:G)*Modellvärden!G$7)+Modellvärden!G$6,"")</f>
        <v>26.456395599999997</v>
      </c>
      <c r="H247" s="56" t="str">
        <f>IF(_xlfn.XLOOKUP($A247,Indata!$A:$A,Indata!H:H)&lt;&gt;0,(_xlfn.XLOOKUP($A247,Indata!$A:$A,Indata!H:H)*Modellvärden!H$7)+Modellvärden!H$6,"")</f>
        <v/>
      </c>
      <c r="I247" s="56" t="str">
        <f>IF(_xlfn.XLOOKUP($A247,Indata!$A:$A,Indata!I:I)&lt;&gt;0,(_xlfn.XLOOKUP($A247,Indata!$A:$A,Indata!I:I)*Modellvärden!I$7)+Modellvärden!I$6,"")</f>
        <v/>
      </c>
      <c r="J247" s="56" t="str">
        <f>IF(_xlfn.XLOOKUP($A247,Indata!$A:$A,Indata!J:J)&lt;&gt;0,(_xlfn.XLOOKUP($A247,Indata!$A:$A,Indata!J:J)*Modellvärden!J$7)+Modellvärden!J$6,"")</f>
        <v/>
      </c>
      <c r="K247" s="56" t="str">
        <f>IF(_xlfn.XLOOKUP($A247,Indata!$A:$A,Indata!K:K)&lt;&gt;0,(_xlfn.XLOOKUP($A247,Indata!$A:$A,Indata!K:K)*Modellvärden!K$7)+Modellvärden!K$6,"")</f>
        <v/>
      </c>
      <c r="L247" s="56" t="str">
        <f>IF(_xlfn.XLOOKUP($A247,Indata!$A:$A,Indata!L:L)&lt;&gt;0,(_xlfn.XLOOKUP($A247,Indata!$A:$A,Indata!L:L)*Modellvärden!L$7)+Modellvärden!L$6,"")</f>
        <v/>
      </c>
      <c r="M247" t="str">
        <f>_xlfn.XLOOKUP(A247,Indata!A:A,Indata!M:M)</f>
        <v>Pendlingskommun nära större stad</v>
      </c>
      <c r="N247" s="57">
        <f>IF(K247="",(B247*Modellvärden!B$11)+(C247*Modellvärden!C$11)+(D247*Modellvärden!D$11)+(E247*Modellvärden!E$11)+(F247*Modellvärden!F$11)+(G247*Modellvärden!G$11), (B247*Modellvärden!B$4)+(C247*Modellvärden!C$4)+(D247*Modellvärden!D$4)+(E247*Modellvärden!E$4)+(F247*Modellvärden!F$4)+(G247*Modellvärden!G$4)+(H247*Modellvärden!H$4)+(I247*Modellvärden!I$4)+(J247*Modellvärden!J$4)+(K247*Modellvärden!K$4)+(L247*Modellvärden!L$4))</f>
        <v>32.464093831209823</v>
      </c>
      <c r="O247" s="57">
        <f>IF(K247="",(B247*Modellvärden!B$12)+(C247*Modellvärden!C$12)+(D247*Modellvärden!D$12)+(E247*Modellvärden!E$12)+(F247*Modellvärden!F$12)+(G247*Modellvärden!G$12),(B247*Modellvärden!B$5)+(C247*Modellvärden!C$5)+(D247*Modellvärden!D$5)+(E247*Modellvärden!E$5)+(F247*Modellvärden!F$5)+(G247*Modellvärden!G$5)+(H247*Modellvärden!H$5)+(I247*Modellvärden!I$5)+(J247*Modellvärden!J$5)
+(K247*Modellvärden!K$5)+(L247*Modellvärden!L$5))</f>
        <v>32.359525491623472</v>
      </c>
      <c r="P247" s="57">
        <f>(_xlfn.XLOOKUP(M247,Regressionsresultat!$B$53:$B$61,Modellvärden!$B$21:$B$29)*Modellvärden!$B$18)</f>
        <v>32.423676999999998</v>
      </c>
      <c r="Q247" s="57">
        <f t="shared" si="3"/>
        <v>32.415765440944433</v>
      </c>
      <c r="R247" s="57"/>
    </row>
    <row r="248" spans="1:18" ht="16" x14ac:dyDescent="0.35">
      <c r="A248" s="55" t="s">
        <v>15</v>
      </c>
      <c r="B248" s="56">
        <f>IF(_xlfn.XLOOKUP($A248,Indata!$A:$A,Indata!B:B)&lt;&gt;0,(_xlfn.XLOOKUP($A248,Indata!$A:$A,Indata!B:B)*Modellvärden!B$7)+Modellvärden!B$6,"")</f>
        <v>37.251215665000004</v>
      </c>
      <c r="C248" s="56">
        <f>IF(_xlfn.XLOOKUP($A248,Indata!$A:$A,Indata!C:C)&lt;&gt;0,(_xlfn.XLOOKUP($A248,Indata!$A:$A,Indata!C:C)*Modellvärden!C$7)+Modellvärden!C$6,"")</f>
        <v>34.849656400000001</v>
      </c>
      <c r="D248" s="56">
        <f>IF(_xlfn.XLOOKUP($A248,Indata!$A:$A,Indata!D:D)&lt;&gt;0,(_xlfn.XLOOKUP($A248,Indata!$A:$A,Indata!D:D)*Modellvärden!D$7)+Modellvärden!D$6,"")</f>
        <v>34.626640680000001</v>
      </c>
      <c r="E248" s="56">
        <f>IF(_xlfn.XLOOKUP($A248,Indata!$A:$A,Indata!E:E)&lt;&gt;0,(_xlfn.XLOOKUP($A248,Indata!$A:$A,Indata!E:E)*Modellvärden!E$7)+Modellvärden!E$6,"")</f>
        <v>34.8132053</v>
      </c>
      <c r="F248" s="56">
        <f>IF(_xlfn.XLOOKUP($A248,Indata!$A:$A,Indata!F:F)&lt;&gt;0,(_xlfn.XLOOKUP($A248,Indata!$A:$A,Indata!F:F)*Modellvärden!F$7)+Modellvärden!F$6,"")</f>
        <v>33.435148637054887</v>
      </c>
      <c r="G248" s="56">
        <f>IF(_xlfn.XLOOKUP($A248,Indata!$A:$A,Indata!G:G)&lt;&gt;0,(_xlfn.XLOOKUP($A248,Indata!$A:$A,Indata!G:G)*Modellvärden!G$7)+Modellvärden!G$6,"")</f>
        <v>44.330357199999995</v>
      </c>
      <c r="H248" s="56">
        <f>IF(_xlfn.XLOOKUP($A248,Indata!$A:$A,Indata!H:H)&lt;&gt;0,(_xlfn.XLOOKUP($A248,Indata!$A:$A,Indata!H:H)*Modellvärden!H$7)+Modellvärden!H$6,"")</f>
        <v>32.508920959999998</v>
      </c>
      <c r="I248" s="56">
        <f>IF(_xlfn.XLOOKUP($A248,Indata!$A:$A,Indata!I:I)&lt;&gt;0,(_xlfn.XLOOKUP($A248,Indata!$A:$A,Indata!I:I)*Modellvärden!I$7)+Modellvärden!I$6,"")</f>
        <v>38.372137080000002</v>
      </c>
      <c r="J248" s="56">
        <f>IF(_xlfn.XLOOKUP($A248,Indata!$A:$A,Indata!J:J)&lt;&gt;0,(_xlfn.XLOOKUP($A248,Indata!$A:$A,Indata!J:J)*Modellvärden!J$7)+Modellvärden!J$6,"")</f>
        <v>37.995158880000005</v>
      </c>
      <c r="K248" s="56">
        <f>IF(_xlfn.XLOOKUP($A248,Indata!$A:$A,Indata!K:K)&lt;&gt;0,(_xlfn.XLOOKUP($A248,Indata!$A:$A,Indata!K:K)*Modellvärden!K$7)+Modellvärden!K$6,"")</f>
        <v>37.269654250000002</v>
      </c>
      <c r="L248" s="56">
        <f>IF(_xlfn.XLOOKUP($A248,Indata!$A:$A,Indata!L:L)&lt;&gt;0,(_xlfn.XLOOKUP($A248,Indata!$A:$A,Indata!L:L)*Modellvärden!L$7)+Modellvärden!L$6,"")</f>
        <v>32.785898000000003</v>
      </c>
      <c r="M248" t="str">
        <f>_xlfn.XLOOKUP(A248,Indata!A:A,Indata!M:M)</f>
        <v>Pendlingskommun nära storstad</v>
      </c>
      <c r="N248" s="57">
        <f>IF(K248="",(B248*Modellvärden!B$11)+(C248*Modellvärden!C$11)+(D248*Modellvärden!D$11)+(E248*Modellvärden!E$11)+(F248*Modellvärden!F$11)+(G248*Modellvärden!G$11), (B248*Modellvärden!B$4)+(C248*Modellvärden!C$4)+(D248*Modellvärden!D$4)+(E248*Modellvärden!E$4)+(F248*Modellvärden!F$4)+(G248*Modellvärden!G$4)+(H248*Modellvärden!H$4)+(I248*Modellvärden!I$4)+(J248*Modellvärden!J$4)+(K248*Modellvärden!K$4)+(L248*Modellvärden!L$4))</f>
        <v>36.31895147329363</v>
      </c>
      <c r="O248" s="57">
        <f>IF(K248="",(B248*Modellvärden!B$12)+(C248*Modellvärden!C$12)+(D248*Modellvärden!D$12)+(E248*Modellvärden!E$12)+(F248*Modellvärden!F$12)+(G248*Modellvärden!G$12),(B248*Modellvärden!B$5)+(C248*Modellvärden!C$5)+(D248*Modellvärden!D$5)+(E248*Modellvärden!E$5)+(F248*Modellvärden!F$5)+(G248*Modellvärden!G$5)+(H248*Modellvärden!H$5)+(I248*Modellvärden!I$5)+(J248*Modellvärden!J$5)
+(K248*Modellvärden!K$5)+(L248*Modellvärden!L$5))</f>
        <v>36.175286588517771</v>
      </c>
      <c r="P248" s="57">
        <f>(_xlfn.XLOOKUP(M248,Regressionsresultat!$B$53:$B$61,Modellvärden!$B$21:$B$29)*Modellvärden!$B$18)</f>
        <v>36.636769999999999</v>
      </c>
      <c r="Q248" s="57">
        <f t="shared" si="3"/>
        <v>36.377002687270469</v>
      </c>
      <c r="R248" s="57"/>
    </row>
    <row r="249" spans="1:18" ht="16" x14ac:dyDescent="0.35">
      <c r="A249" s="55" t="s">
        <v>257</v>
      </c>
      <c r="B249" s="56">
        <f>IF(_xlfn.XLOOKUP($A249,Indata!$A:$A,Indata!B:B)&lt;&gt;0,(_xlfn.XLOOKUP($A249,Indata!$A:$A,Indata!B:B)*Modellvärden!B$7)+Modellvärden!B$6,"")</f>
        <v>35.082867322000006</v>
      </c>
      <c r="C249" s="56">
        <f>IF(_xlfn.XLOOKUP($A249,Indata!$A:$A,Indata!C:C)&lt;&gt;0,(_xlfn.XLOOKUP($A249,Indata!$A:$A,Indata!C:C)*Modellvärden!C$7)+Modellvärden!C$6,"")</f>
        <v>32.187779200000001</v>
      </c>
      <c r="D249" s="56">
        <f>IF(_xlfn.XLOOKUP($A249,Indata!$A:$A,Indata!D:D)&lt;&gt;0,(_xlfn.XLOOKUP($A249,Indata!$A:$A,Indata!D:D)*Modellvärden!D$7)+Modellvärden!D$6,"")</f>
        <v>33.786826320000003</v>
      </c>
      <c r="E249" s="56">
        <f>IF(_xlfn.XLOOKUP($A249,Indata!$A:$A,Indata!E:E)&lt;&gt;0,(_xlfn.XLOOKUP($A249,Indata!$A:$A,Indata!E:E)*Modellvärden!E$7)+Modellvärden!E$6,"")</f>
        <v>33.706853299999999</v>
      </c>
      <c r="F249" s="56">
        <f>IF(_xlfn.XLOOKUP($A249,Indata!$A:$A,Indata!F:F)&lt;&gt;0,(_xlfn.XLOOKUP($A249,Indata!$A:$A,Indata!F:F)*Modellvärden!F$7)+Modellvärden!F$6,"")</f>
        <v>36.168029623529407</v>
      </c>
      <c r="G249" s="56">
        <f>IF(_xlfn.XLOOKUP($A249,Indata!$A:$A,Indata!G:G)&lt;&gt;0,(_xlfn.XLOOKUP($A249,Indata!$A:$A,Indata!G:G)*Modellvärden!G$7)+Modellvärden!G$6,"")</f>
        <v>26.117873599999999</v>
      </c>
      <c r="H249" s="56" t="str">
        <f>IF(_xlfn.XLOOKUP($A249,Indata!$A:$A,Indata!H:H)&lt;&gt;0,(_xlfn.XLOOKUP($A249,Indata!$A:$A,Indata!H:H)*Modellvärden!H$7)+Modellvärden!H$6,"")</f>
        <v/>
      </c>
      <c r="I249" s="56" t="str">
        <f>IF(_xlfn.XLOOKUP($A249,Indata!$A:$A,Indata!I:I)&lt;&gt;0,(_xlfn.XLOOKUP($A249,Indata!$A:$A,Indata!I:I)*Modellvärden!I$7)+Modellvärden!I$6,"")</f>
        <v/>
      </c>
      <c r="J249" s="56" t="str">
        <f>IF(_xlfn.XLOOKUP($A249,Indata!$A:$A,Indata!J:J)&lt;&gt;0,(_xlfn.XLOOKUP($A249,Indata!$A:$A,Indata!J:J)*Modellvärden!J$7)+Modellvärden!J$6,"")</f>
        <v/>
      </c>
      <c r="K249" s="56" t="str">
        <f>IF(_xlfn.XLOOKUP($A249,Indata!$A:$A,Indata!K:K)&lt;&gt;0,(_xlfn.XLOOKUP($A249,Indata!$A:$A,Indata!K:K)*Modellvärden!K$7)+Modellvärden!K$6,"")</f>
        <v/>
      </c>
      <c r="L249" s="56" t="str">
        <f>IF(_xlfn.XLOOKUP($A249,Indata!$A:$A,Indata!L:L)&lt;&gt;0,(_xlfn.XLOOKUP($A249,Indata!$A:$A,Indata!L:L)*Modellvärden!L$7)+Modellvärden!L$6,"")</f>
        <v/>
      </c>
      <c r="M249" t="str">
        <f>_xlfn.XLOOKUP(A249,Indata!A:A,Indata!M:M)</f>
        <v>Landsbygdskommun</v>
      </c>
      <c r="N249" s="57">
        <f>IF(K249="",(B249*Modellvärden!B$11)+(C249*Modellvärden!C$11)+(D249*Modellvärden!D$11)+(E249*Modellvärden!E$11)+(F249*Modellvärden!F$11)+(G249*Modellvärden!G$11), (B249*Modellvärden!B$4)+(C249*Modellvärden!C$4)+(D249*Modellvärden!D$4)+(E249*Modellvärden!E$4)+(F249*Modellvärden!F$4)+(G249*Modellvärden!G$4)+(H249*Modellvärden!H$4)+(I249*Modellvärden!I$4)+(J249*Modellvärden!J$4)+(K249*Modellvärden!K$4)+(L249*Modellvärden!L$4))</f>
        <v>32.288393548127551</v>
      </c>
      <c r="O249" s="57">
        <f>IF(K249="",(B249*Modellvärden!B$12)+(C249*Modellvärden!C$12)+(D249*Modellvärden!D$12)+(E249*Modellvärden!E$12)+(F249*Modellvärden!F$12)+(G249*Modellvärden!G$12),(B249*Modellvärden!B$5)+(C249*Modellvärden!C$5)+(D249*Modellvärden!D$5)+(E249*Modellvärden!E$5)+(F249*Modellvärden!F$5)+(G249*Modellvärden!G$5)+(H249*Modellvärden!H$5)+(I249*Modellvärden!I$5)+(J249*Modellvärden!J$5)
+(K249*Modellvärden!K$5)+(L249*Modellvärden!L$5))</f>
        <v>32.15219534494279</v>
      </c>
      <c r="P249" s="57">
        <f>(_xlfn.XLOOKUP(M249,Regressionsresultat!$B$53:$B$61,Modellvärden!$B$21:$B$29)*Modellvärden!$B$18)</f>
        <v>25.386849999999999</v>
      </c>
      <c r="Q249" s="57">
        <f t="shared" si="3"/>
        <v>29.942479631023446</v>
      </c>
      <c r="R249" s="57"/>
    </row>
    <row r="250" spans="1:18" ht="16" x14ac:dyDescent="0.35">
      <c r="A250" s="55" t="s">
        <v>193</v>
      </c>
      <c r="B250" s="56">
        <f>IF(_xlfn.XLOOKUP($A250,Indata!$A:$A,Indata!B:B)&lt;&gt;0,(_xlfn.XLOOKUP($A250,Indata!$A:$A,Indata!B:B)*Modellvärden!B$7)+Modellvärden!B$6,"")</f>
        <v>36.629248480000001</v>
      </c>
      <c r="C250" s="56">
        <f>IF(_xlfn.XLOOKUP($A250,Indata!$A:$A,Indata!C:C)&lt;&gt;0,(_xlfn.XLOOKUP($A250,Indata!$A:$A,Indata!C:C)*Modellvärden!C$7)+Modellvärden!C$6,"")</f>
        <v>33.064617400000003</v>
      </c>
      <c r="D250" s="56">
        <f>IF(_xlfn.XLOOKUP($A250,Indata!$A:$A,Indata!D:D)&lt;&gt;0,(_xlfn.XLOOKUP($A250,Indata!$A:$A,Indata!D:D)*Modellvärden!D$7)+Modellvärden!D$6,"")</f>
        <v>33.954430680000002</v>
      </c>
      <c r="E250" s="56">
        <f>IF(_xlfn.XLOOKUP($A250,Indata!$A:$A,Indata!E:E)&lt;&gt;0,(_xlfn.XLOOKUP($A250,Indata!$A:$A,Indata!E:E)*Modellvärden!E$7)+Modellvärden!E$6,"")</f>
        <v>34.367591300000001</v>
      </c>
      <c r="F250" s="56">
        <f>IF(_xlfn.XLOOKUP($A250,Indata!$A:$A,Indata!F:F)&lt;&gt;0,(_xlfn.XLOOKUP($A250,Indata!$A:$A,Indata!F:F)*Modellvärden!F$7)+Modellvärden!F$6,"")</f>
        <v>36.523572910350801</v>
      </c>
      <c r="G250" s="56">
        <f>IF(_xlfn.XLOOKUP($A250,Indata!$A:$A,Indata!G:G)&lt;&gt;0,(_xlfn.XLOOKUP($A250,Indata!$A:$A,Indata!G:G)*Modellvärden!G$7)+Modellvärden!G$6,"")</f>
        <v>34.242401599999994</v>
      </c>
      <c r="H250" s="56">
        <f>IF(_xlfn.XLOOKUP($A250,Indata!$A:$A,Indata!H:H)&lt;&gt;0,(_xlfn.XLOOKUP($A250,Indata!$A:$A,Indata!H:H)*Modellvärden!H$7)+Modellvärden!H$6,"")</f>
        <v>31.767243839999999</v>
      </c>
      <c r="I250" s="56">
        <f>IF(_xlfn.XLOOKUP($A250,Indata!$A:$A,Indata!I:I)&lt;&gt;0,(_xlfn.XLOOKUP($A250,Indata!$A:$A,Indata!I:I)*Modellvärden!I$7)+Modellvärden!I$6,"")</f>
        <v>25.630874859999999</v>
      </c>
      <c r="J250" s="56">
        <f>IF(_xlfn.XLOOKUP($A250,Indata!$A:$A,Indata!J:J)&lt;&gt;0,(_xlfn.XLOOKUP($A250,Indata!$A:$A,Indata!J:J)*Modellvärden!J$7)+Modellvärden!J$6,"")</f>
        <v>36.884818320000001</v>
      </c>
      <c r="K250" s="56">
        <f>IF(_xlfn.XLOOKUP($A250,Indata!$A:$A,Indata!K:K)&lt;&gt;0,(_xlfn.XLOOKUP($A250,Indata!$A:$A,Indata!K:K)*Modellvärden!K$7)+Modellvärden!K$6,"")</f>
        <v>30.843019430000002</v>
      </c>
      <c r="L250" s="56">
        <f>IF(_xlfn.XLOOKUP($A250,Indata!$A:$A,Indata!L:L)&lt;&gt;0,(_xlfn.XLOOKUP($A250,Indata!$A:$A,Indata!L:L)*Modellvärden!L$7)+Modellvärden!L$6,"")</f>
        <v>32.785898000000003</v>
      </c>
      <c r="M250" t="str">
        <f>_xlfn.XLOOKUP(A250,Indata!A:A,Indata!M:M)</f>
        <v>Pendlingskommun nära mindre tätort</v>
      </c>
      <c r="N250" s="57">
        <f>IF(K250="",(B250*Modellvärden!B$11)+(C250*Modellvärden!C$11)+(D250*Modellvärden!D$11)+(E250*Modellvärden!E$11)+(F250*Modellvärden!F$11)+(G250*Modellvärden!G$11), (B250*Modellvärden!B$4)+(C250*Modellvärden!C$4)+(D250*Modellvärden!D$4)+(E250*Modellvärden!E$4)+(F250*Modellvärden!F$4)+(G250*Modellvärden!G$4)+(H250*Modellvärden!H$4)+(I250*Modellvärden!I$4)+(J250*Modellvärden!J$4)+(K250*Modellvärden!K$4)+(L250*Modellvärden!L$4))</f>
        <v>32.904521455377527</v>
      </c>
      <c r="O250" s="57">
        <f>IF(K250="",(B250*Modellvärden!B$12)+(C250*Modellvärden!C$12)+(D250*Modellvärden!D$12)+(E250*Modellvärden!E$12)+(F250*Modellvärden!F$12)+(G250*Modellvärden!G$12),(B250*Modellvärden!B$5)+(C250*Modellvärden!C$5)+(D250*Modellvärden!D$5)+(E250*Modellvärden!E$5)+(F250*Modellvärden!F$5)+(G250*Modellvärden!G$5)+(H250*Modellvärden!H$5)+(I250*Modellvärden!I$5)+(J250*Modellvärden!J$5)
+(K250*Modellvärden!K$5)+(L250*Modellvärden!L$5))</f>
        <v>32.690343601168422</v>
      </c>
      <c r="P250" s="57">
        <f>(_xlfn.XLOOKUP(M250,Regressionsresultat!$B$53:$B$61,Modellvärden!$B$21:$B$29)*Modellvärden!$B$18)</f>
        <v>35.411339999999996</v>
      </c>
      <c r="Q250" s="57">
        <f t="shared" si="3"/>
        <v>33.66873501884865</v>
      </c>
      <c r="R250" s="57"/>
    </row>
    <row r="251" spans="1:18" ht="16" x14ac:dyDescent="0.35">
      <c r="A251" s="55" t="s">
        <v>164</v>
      </c>
      <c r="B251" s="56">
        <f>IF(_xlfn.XLOOKUP($A251,Indata!$A:$A,Indata!B:B)&lt;&gt;0,(_xlfn.XLOOKUP($A251,Indata!$A:$A,Indata!B:B)*Modellvärden!B$7)+Modellvärden!B$6,"")</f>
        <v>36.313909375000001</v>
      </c>
      <c r="C251" s="56">
        <f>IF(_xlfn.XLOOKUP($A251,Indata!$A:$A,Indata!C:C)&lt;&gt;0,(_xlfn.XLOOKUP($A251,Indata!$A:$A,Indata!C:C)*Modellvärden!C$7)+Modellvärden!C$6,"")</f>
        <v>37.971737500000003</v>
      </c>
      <c r="D251" s="56">
        <f>IF(_xlfn.XLOOKUP($A251,Indata!$A:$A,Indata!D:D)&lt;&gt;0,(_xlfn.XLOOKUP($A251,Indata!$A:$A,Indata!D:D)*Modellvärden!D$7)+Modellvärden!D$6,"")</f>
        <v>34.451866080000002</v>
      </c>
      <c r="E251" s="56">
        <f>IF(_xlfn.XLOOKUP($A251,Indata!$A:$A,Indata!E:E)&lt;&gt;0,(_xlfn.XLOOKUP($A251,Indata!$A:$A,Indata!E:E)*Modellvärden!E$7)+Modellvärden!E$6,"")</f>
        <v>35.251904600000003</v>
      </c>
      <c r="F251" s="56">
        <f>IF(_xlfn.XLOOKUP($A251,Indata!$A:$A,Indata!F:F)&lt;&gt;0,(_xlfn.XLOOKUP($A251,Indata!$A:$A,Indata!F:F)*Modellvärden!F$7)+Modellvärden!F$6,"")</f>
        <v>36.340743545722709</v>
      </c>
      <c r="G251" s="56">
        <f>IF(_xlfn.XLOOKUP($A251,Indata!$A:$A,Indata!G:G)&lt;&gt;0,(_xlfn.XLOOKUP($A251,Indata!$A:$A,Indata!G:G)*Modellvärden!G$7)+Modellvärden!G$6,"")</f>
        <v>29.570797999999996</v>
      </c>
      <c r="H251" s="56">
        <f>IF(_xlfn.XLOOKUP($A251,Indata!$A:$A,Indata!H:H)&lt;&gt;0,(_xlfn.XLOOKUP($A251,Indata!$A:$A,Indata!H:H)*Modellvärden!H$7)+Modellvärden!H$6,"")</f>
        <v>32.508920959999998</v>
      </c>
      <c r="I251" s="56">
        <f>IF(_xlfn.XLOOKUP($A251,Indata!$A:$A,Indata!I:I)&lt;&gt;0,(_xlfn.XLOOKUP($A251,Indata!$A:$A,Indata!I:I)*Modellvärden!I$7)+Modellvärden!I$6,"")</f>
        <v>27.65597614</v>
      </c>
      <c r="J251" s="56">
        <f>IF(_xlfn.XLOOKUP($A251,Indata!$A:$A,Indata!J:J)&lt;&gt;0,(_xlfn.XLOOKUP($A251,Indata!$A:$A,Indata!J:J)*Modellvärden!J$7)+Modellvärden!J$6,"")</f>
        <v>33.76529008</v>
      </c>
      <c r="K251" s="56">
        <f>IF(_xlfn.XLOOKUP($A251,Indata!$A:$A,Indata!K:K)&lt;&gt;0,(_xlfn.XLOOKUP($A251,Indata!$A:$A,Indata!K:K)*Modellvärden!K$7)+Modellvärden!K$6,"")</f>
        <v>32.72046331</v>
      </c>
      <c r="L251" s="56">
        <f>IF(_xlfn.XLOOKUP($A251,Indata!$A:$A,Indata!L:L)&lt;&gt;0,(_xlfn.XLOOKUP($A251,Indata!$A:$A,Indata!L:L)*Modellvärden!L$7)+Modellvärden!L$6,"")</f>
        <v>32.785898000000003</v>
      </c>
      <c r="M251" t="str">
        <f>_xlfn.XLOOKUP(A251,Indata!A:A,Indata!M:M)</f>
        <v>Mindre stad/tätort</v>
      </c>
      <c r="N251" s="57">
        <f>IF(K251="",(B251*Modellvärden!B$11)+(C251*Modellvärden!C$11)+(D251*Modellvärden!D$11)+(E251*Modellvärden!E$11)+(F251*Modellvärden!F$11)+(G251*Modellvärden!G$11), (B251*Modellvärden!B$4)+(C251*Modellvärden!C$4)+(D251*Modellvärden!D$4)+(E251*Modellvärden!E$4)+(F251*Modellvärden!F$4)+(G251*Modellvärden!G$4)+(H251*Modellvärden!H$4)+(I251*Modellvärden!I$4)+(J251*Modellvärden!J$4)+(K251*Modellvärden!K$4)+(L251*Modellvärden!L$4))</f>
        <v>33.329382592264281</v>
      </c>
      <c r="O251" s="57">
        <f>IF(K251="",(B251*Modellvärden!B$12)+(C251*Modellvärden!C$12)+(D251*Modellvärden!D$12)+(E251*Modellvärden!E$12)+(F251*Modellvärden!F$12)+(G251*Modellvärden!G$12),(B251*Modellvärden!B$5)+(C251*Modellvärden!C$5)+(D251*Modellvärden!D$5)+(E251*Modellvärden!E$5)+(F251*Modellvärden!F$5)+(G251*Modellvärden!G$5)+(H251*Modellvärden!H$5)+(I251*Modellvärden!I$5)+(J251*Modellvärden!J$5)
+(K251*Modellvärden!K$5)+(L251*Modellvärden!L$5))</f>
        <v>33.442163664327403</v>
      </c>
      <c r="P251" s="57">
        <f>(_xlfn.XLOOKUP(M251,Regressionsresultat!$B$53:$B$61,Modellvärden!$B$21:$B$29)*Modellvärden!$B$18)</f>
        <v>26.277491899999998</v>
      </c>
      <c r="Q251" s="57">
        <f t="shared" si="3"/>
        <v>31.016346052197225</v>
      </c>
      <c r="R251" s="57"/>
    </row>
    <row r="252" spans="1:18" ht="16" x14ac:dyDescent="0.35">
      <c r="A252" s="55" t="s">
        <v>39</v>
      </c>
      <c r="B252" s="56">
        <f>IF(_xlfn.XLOOKUP($A252,Indata!$A:$A,Indata!B:B)&lt;&gt;0,(_xlfn.XLOOKUP($A252,Indata!$A:$A,Indata!B:B)*Modellvärden!B$7)+Modellvärden!B$6,"")</f>
        <v>37.801459020999999</v>
      </c>
      <c r="C252" s="56">
        <f>IF(_xlfn.XLOOKUP($A252,Indata!$A:$A,Indata!C:C)&lt;&gt;0,(_xlfn.XLOOKUP($A252,Indata!$A:$A,Indata!C:C)*Modellvärden!C$7)+Modellvärden!C$6,"")</f>
        <v>32.665636300000003</v>
      </c>
      <c r="D252" s="56">
        <f>IF(_xlfn.XLOOKUP($A252,Indata!$A:$A,Indata!D:D)&lt;&gt;0,(_xlfn.XLOOKUP($A252,Indata!$A:$A,Indata!D:D)*Modellvärden!D$7)+Modellvärden!D$6,"")</f>
        <v>35.585660280000006</v>
      </c>
      <c r="E252" s="56">
        <f>IF(_xlfn.XLOOKUP($A252,Indata!$A:$A,Indata!E:E)&lt;&gt;0,(_xlfn.XLOOKUP($A252,Indata!$A:$A,Indata!E:E)*Modellvärden!E$7)+Modellvärden!E$6,"")</f>
        <v>33.855135199999999</v>
      </c>
      <c r="F252" s="56">
        <f>IF(_xlfn.XLOOKUP($A252,Indata!$A:$A,Indata!F:F)&lt;&gt;0,(_xlfn.XLOOKUP($A252,Indata!$A:$A,Indata!F:F)*Modellvärden!F$7)+Modellvärden!F$6,"")</f>
        <v>32.468289502479195</v>
      </c>
      <c r="G252" s="56">
        <f>IF(_xlfn.XLOOKUP($A252,Indata!$A:$A,Indata!G:G)&lt;&gt;0,(_xlfn.XLOOKUP($A252,Indata!$A:$A,Indata!G:G)*Modellvärden!G$7)+Modellvärden!G$6,"")</f>
        <v>41.75759</v>
      </c>
      <c r="H252" s="56">
        <f>IF(_xlfn.XLOOKUP($A252,Indata!$A:$A,Indata!H:H)&lt;&gt;0,(_xlfn.XLOOKUP($A252,Indata!$A:$A,Indata!H:H)*Modellvärden!H$7)+Modellvärden!H$6,"")</f>
        <v>25.787472059999999</v>
      </c>
      <c r="I252" s="56">
        <f>IF(_xlfn.XLOOKUP($A252,Indata!$A:$A,Indata!I:I)&lt;&gt;0,(_xlfn.XLOOKUP($A252,Indata!$A:$A,Indata!I:I)*Modellvärden!I$7)+Modellvärden!I$6,"")</f>
        <v>35.672002040000002</v>
      </c>
      <c r="J252" s="56">
        <f>IF(_xlfn.XLOOKUP($A252,Indata!$A:$A,Indata!J:J)&lt;&gt;0,(_xlfn.XLOOKUP($A252,Indata!$A:$A,Indata!J:J)*Modellvärden!J$7)+Modellvärden!J$6,"")</f>
        <v>30.48714176</v>
      </c>
      <c r="K252" s="56">
        <f>IF(_xlfn.XLOOKUP($A252,Indata!$A:$A,Indata!K:K)&lt;&gt;0,(_xlfn.XLOOKUP($A252,Indata!$A:$A,Indata!K:K)*Modellvärden!K$7)+Modellvärden!K$6,"")</f>
        <v>27.774120780000004</v>
      </c>
      <c r="L252" s="56">
        <f>IF(_xlfn.XLOOKUP($A252,Indata!$A:$A,Indata!L:L)&lt;&gt;0,(_xlfn.XLOOKUP($A252,Indata!$A:$A,Indata!L:L)*Modellvärden!L$7)+Modellvärden!L$6,"")</f>
        <v>26.788826400000033</v>
      </c>
      <c r="M252" t="str">
        <f>_xlfn.XLOOKUP(A252,Indata!A:A,Indata!M:M)</f>
        <v>Pendlingskommun nära storstad</v>
      </c>
      <c r="N252" s="57">
        <f>IF(K252="",(B252*Modellvärden!B$11)+(C252*Modellvärden!C$11)+(D252*Modellvärden!D$11)+(E252*Modellvärden!E$11)+(F252*Modellvärden!F$11)+(G252*Modellvärden!G$11), (B252*Modellvärden!B$4)+(C252*Modellvärden!C$4)+(D252*Modellvärden!D$4)+(E252*Modellvärden!E$4)+(F252*Modellvärden!F$4)+(G252*Modellvärden!G$4)+(H252*Modellvärden!H$4)+(I252*Modellvärden!I$4)+(J252*Modellvärden!J$4)+(K252*Modellvärden!K$4)+(L252*Modellvärden!L$4))</f>
        <v>32.978031845810563</v>
      </c>
      <c r="O252" s="57">
        <f>IF(K252="",(B252*Modellvärden!B$12)+(C252*Modellvärden!C$12)+(D252*Modellvärden!D$12)+(E252*Modellvärden!E$12)+(F252*Modellvärden!F$12)+(G252*Modellvärden!G$12),(B252*Modellvärden!B$5)+(C252*Modellvärden!C$5)+(D252*Modellvärden!D$5)+(E252*Modellvärden!E$5)+(F252*Modellvärden!F$5)+(G252*Modellvärden!G$5)+(H252*Modellvärden!H$5)+(I252*Modellvärden!I$5)+(J252*Modellvärden!J$5)
+(K252*Modellvärden!K$5)+(L252*Modellvärden!L$5))</f>
        <v>33.101106308619862</v>
      </c>
      <c r="P252" s="57">
        <f>(_xlfn.XLOOKUP(M252,Regressionsresultat!$B$53:$B$61,Modellvärden!$B$21:$B$29)*Modellvärden!$B$18)</f>
        <v>36.636769999999999</v>
      </c>
      <c r="Q252" s="57">
        <f t="shared" si="3"/>
        <v>34.23863605147681</v>
      </c>
      <c r="R252" s="57"/>
    </row>
    <row r="253" spans="1:18" ht="16" x14ac:dyDescent="0.35">
      <c r="A253" s="55" t="s">
        <v>129</v>
      </c>
      <c r="B253" s="56">
        <f>IF(_xlfn.XLOOKUP($A253,Indata!$A:$A,Indata!B:B)&lt;&gt;0,(_xlfn.XLOOKUP($A253,Indata!$A:$A,Indata!B:B)*Modellvärden!B$7)+Modellvärden!B$6,"")</f>
        <v>37.645687555000002</v>
      </c>
      <c r="C253" s="56">
        <f>IF(_xlfn.XLOOKUP($A253,Indata!$A:$A,Indata!C:C)&lt;&gt;0,(_xlfn.XLOOKUP($A253,Indata!$A:$A,Indata!C:C)*Modellvärden!C$7)+Modellvärden!C$6,"")</f>
        <v>35.099618200000002</v>
      </c>
      <c r="D253" s="56">
        <f>IF(_xlfn.XLOOKUP($A253,Indata!$A:$A,Indata!D:D)&lt;&gt;0,(_xlfn.XLOOKUP($A253,Indata!$A:$A,Indata!D:D)*Modellvärden!D$7)+Modellvärden!D$6,"")</f>
        <v>36.119843160000002</v>
      </c>
      <c r="E253" s="56">
        <f>IF(_xlfn.XLOOKUP($A253,Indata!$A:$A,Indata!E:E)&lt;&gt;0,(_xlfn.XLOOKUP($A253,Indata!$A:$A,Indata!E:E)*Modellvärden!E$7)+Modellvärden!E$6,"")</f>
        <v>34.709997000000001</v>
      </c>
      <c r="F253" s="56">
        <f>IF(_xlfn.XLOOKUP($A253,Indata!$A:$A,Indata!F:F)&lt;&gt;0,(_xlfn.XLOOKUP($A253,Indata!$A:$A,Indata!F:F)*Modellvärden!F$7)+Modellvärden!F$6,"")</f>
        <v>32.869151536183601</v>
      </c>
      <c r="G253" s="56">
        <f>IF(_xlfn.XLOOKUP($A253,Indata!$A:$A,Indata!G:G)&lt;&gt;0,(_xlfn.XLOOKUP($A253,Indata!$A:$A,Indata!G:G)*Modellvärden!G$7)+Modellvärden!G$6,"")</f>
        <v>34.445514799999998</v>
      </c>
      <c r="H253" s="56">
        <f>IF(_xlfn.XLOOKUP($A253,Indata!$A:$A,Indata!H:H)&lt;&gt;0,(_xlfn.XLOOKUP($A253,Indata!$A:$A,Indata!H:H)*Modellvärden!H$7)+Modellvärden!H$6,"")</f>
        <v>28.429696799999995</v>
      </c>
      <c r="I253" s="56">
        <f>IF(_xlfn.XLOOKUP($A253,Indata!$A:$A,Indata!I:I)&lt;&gt;0,(_xlfn.XLOOKUP($A253,Indata!$A:$A,Indata!I:I)*Modellvärden!I$7)+Modellvärden!I$6,"")</f>
        <v>45.713129220000006</v>
      </c>
      <c r="J253" s="56">
        <f>IF(_xlfn.XLOOKUP($A253,Indata!$A:$A,Indata!J:J)&lt;&gt;0,(_xlfn.XLOOKUP($A253,Indata!$A:$A,Indata!J:J)*Modellvärden!J$7)+Modellvärden!J$6,"")</f>
        <v>38.048032240000005</v>
      </c>
      <c r="K253" s="56">
        <f>IF(_xlfn.XLOOKUP($A253,Indata!$A:$A,Indata!K:K)&lt;&gt;0,(_xlfn.XLOOKUP($A253,Indata!$A:$A,Indata!K:K)*Modellvärden!K$7)+Modellvärden!K$6,"")</f>
        <v>30.120925630000002</v>
      </c>
      <c r="L253" s="56">
        <f>IF(_xlfn.XLOOKUP($A253,Indata!$A:$A,Indata!L:L)&lt;&gt;0,(_xlfn.XLOOKUP($A253,Indata!$A:$A,Indata!L:L)*Modellvärden!L$7)+Modellvärden!L$6,"")</f>
        <v>29.095392400000009</v>
      </c>
      <c r="M253" t="str">
        <f>_xlfn.XLOOKUP(A253,Indata!A:A,Indata!M:M)</f>
        <v>Pendlingskommun nära storstad</v>
      </c>
      <c r="N253" s="57">
        <f>IF(K253="",(B253*Modellvärden!B$11)+(C253*Modellvärden!C$11)+(D253*Modellvärden!D$11)+(E253*Modellvärden!E$11)+(F253*Modellvärden!F$11)+(G253*Modellvärden!G$11), (B253*Modellvärden!B$4)+(C253*Modellvärden!C$4)+(D253*Modellvärden!D$4)+(E253*Modellvärden!E$4)+(F253*Modellvärden!F$4)+(G253*Modellvärden!G$4)+(H253*Modellvärden!H$4)+(I253*Modellvärden!I$4)+(J253*Modellvärden!J$4)+(K253*Modellvärden!K$4)+(L253*Modellvärden!L$4))</f>
        <v>35.206207887489427</v>
      </c>
      <c r="O253" s="57">
        <f>IF(K253="",(B253*Modellvärden!B$12)+(C253*Modellvärden!C$12)+(D253*Modellvärden!D$12)+(E253*Modellvärden!E$12)+(F253*Modellvärden!F$12)+(G253*Modellvärden!G$12),(B253*Modellvärden!B$5)+(C253*Modellvärden!C$5)+(D253*Modellvärden!D$5)+(E253*Modellvärden!E$5)+(F253*Modellvärden!F$5)+(G253*Modellvärden!G$5)+(H253*Modellvärden!H$5)+(I253*Modellvärden!I$5)+(J253*Modellvärden!J$5)
+(K253*Modellvärden!K$5)+(L253*Modellvärden!L$5))</f>
        <v>35.446099711587792</v>
      </c>
      <c r="P253" s="57">
        <f>(_xlfn.XLOOKUP(M253,Regressionsresultat!$B$53:$B$61,Modellvärden!$B$21:$B$29)*Modellvärden!$B$18)</f>
        <v>36.636769999999999</v>
      </c>
      <c r="Q253" s="57">
        <f t="shared" si="3"/>
        <v>35.763025866359072</v>
      </c>
      <c r="R253" s="57"/>
    </row>
    <row r="254" spans="1:18" ht="16" x14ac:dyDescent="0.35">
      <c r="A254" s="55" t="s">
        <v>91</v>
      </c>
      <c r="B254" s="56">
        <f>IF(_xlfn.XLOOKUP($A254,Indata!$A:$A,Indata!B:B)&lt;&gt;0,(_xlfn.XLOOKUP($A254,Indata!$A:$A,Indata!B:B)*Modellvärden!B$7)+Modellvärden!B$6,"")</f>
        <v>35.155966576000004</v>
      </c>
      <c r="C254" s="56">
        <f>IF(_xlfn.XLOOKUP($A254,Indata!$A:$A,Indata!C:C)&lt;&gt;0,(_xlfn.XLOOKUP($A254,Indata!$A:$A,Indata!C:C)*Modellvärden!C$7)+Modellvärden!C$6,"")</f>
        <v>34.138082199999999</v>
      </c>
      <c r="D254" s="56">
        <f>IF(_xlfn.XLOOKUP($A254,Indata!$A:$A,Indata!D:D)&lt;&gt;0,(_xlfn.XLOOKUP($A254,Indata!$A:$A,Indata!D:D)*Modellvärden!D$7)+Modellvärden!D$6,"")</f>
        <v>33.911409240000005</v>
      </c>
      <c r="E254" s="56">
        <f>IF(_xlfn.XLOOKUP($A254,Indata!$A:$A,Indata!E:E)&lt;&gt;0,(_xlfn.XLOOKUP($A254,Indata!$A:$A,Indata!E:E)*Modellvärden!E$7)+Modellvärden!E$6,"")</f>
        <v>34.201894600000003</v>
      </c>
      <c r="F254" s="56">
        <f>IF(_xlfn.XLOOKUP($A254,Indata!$A:$A,Indata!F:F)&lt;&gt;0,(_xlfn.XLOOKUP($A254,Indata!$A:$A,Indata!F:F)*Modellvärden!F$7)+Modellvärden!F$6,"")</f>
        <v>36.206335023669276</v>
      </c>
      <c r="G254" s="56">
        <f>IF(_xlfn.XLOOKUP($A254,Indata!$A:$A,Indata!G:G)&lt;&gt;0,(_xlfn.XLOOKUP($A254,Indata!$A:$A,Indata!G:G)*Modellvärden!G$7)+Modellvärden!G$6,"")</f>
        <v>32.008156399999997</v>
      </c>
      <c r="H254" s="56">
        <f>IF(_xlfn.XLOOKUP($A254,Indata!$A:$A,Indata!H:H)&lt;&gt;0,(_xlfn.XLOOKUP($A254,Indata!$A:$A,Indata!H:H)*Modellvärden!H$7)+Modellvärden!H$6,"")</f>
        <v>36.031887279999992</v>
      </c>
      <c r="I254" s="56">
        <f>IF(_xlfn.XLOOKUP($A254,Indata!$A:$A,Indata!I:I)&lt;&gt;0,(_xlfn.XLOOKUP($A254,Indata!$A:$A,Indata!I:I)*Modellvärden!I$7)+Modellvärden!I$6,"")</f>
        <v>23.774532020000002</v>
      </c>
      <c r="J254" s="56">
        <f>IF(_xlfn.XLOOKUP($A254,Indata!$A:$A,Indata!J:J)&lt;&gt;0,(_xlfn.XLOOKUP($A254,Indata!$A:$A,Indata!J:J)*Modellvärden!J$7)+Modellvärden!J$6,"")</f>
        <v>33.712416720000007</v>
      </c>
      <c r="K254" s="56">
        <f>IF(_xlfn.XLOOKUP($A254,Indata!$A:$A,Indata!K:K)&lt;&gt;0,(_xlfn.XLOOKUP($A254,Indata!$A:$A,Indata!K:K)*Modellvärden!K$7)+Modellvärden!K$6,"")</f>
        <v>36.294827620000007</v>
      </c>
      <c r="L254" s="56">
        <f>IF(_xlfn.XLOOKUP($A254,Indata!$A:$A,Indata!L:L)&lt;&gt;0,(_xlfn.XLOOKUP($A254,Indata!$A:$A,Indata!L:L)*Modellvärden!L$7)+Modellvärden!L$6,"")</f>
        <v>35.553777200000013</v>
      </c>
      <c r="M254" t="str">
        <f>_xlfn.XLOOKUP(A254,Indata!A:A,Indata!M:M)</f>
        <v>Landsbygdskommun</v>
      </c>
      <c r="N254" s="57">
        <f>IF(K254="",(B254*Modellvärden!B$11)+(C254*Modellvärden!C$11)+(D254*Modellvärden!D$11)+(E254*Modellvärden!E$11)+(F254*Modellvärden!F$11)+(G254*Modellvärden!G$11), (B254*Modellvärden!B$4)+(C254*Modellvärden!C$4)+(D254*Modellvärden!D$4)+(E254*Modellvärden!E$4)+(F254*Modellvärden!F$4)+(G254*Modellvärden!G$4)+(H254*Modellvärden!H$4)+(I254*Modellvärden!I$4)+(J254*Modellvärden!J$4)+(K254*Modellvärden!K$4)+(L254*Modellvärden!L$4))</f>
        <v>33.197124459288673</v>
      </c>
      <c r="O254" s="57">
        <f>IF(K254="",(B254*Modellvärden!B$12)+(C254*Modellvärden!C$12)+(D254*Modellvärden!D$12)+(E254*Modellvärden!E$12)+(F254*Modellvärden!F$12)+(G254*Modellvärden!G$12),(B254*Modellvärden!B$5)+(C254*Modellvärden!C$5)+(D254*Modellvärden!D$5)+(E254*Modellvärden!E$5)+(F254*Modellvärden!F$5)+(G254*Modellvärden!G$5)+(H254*Modellvärden!H$5)+(I254*Modellvärden!I$5)+(J254*Modellvärden!J$5)
+(K254*Modellvärden!K$5)+(L254*Modellvärden!L$5))</f>
        <v>32.937400868668362</v>
      </c>
      <c r="P254" s="57">
        <f>(_xlfn.XLOOKUP(M254,Regressionsresultat!$B$53:$B$61,Modellvärden!$B$21:$B$29)*Modellvärden!$B$18)</f>
        <v>25.386849999999999</v>
      </c>
      <c r="Q254" s="57">
        <f t="shared" si="3"/>
        <v>30.507125109319009</v>
      </c>
      <c r="R254" s="57"/>
    </row>
    <row r="255" spans="1:18" ht="16" x14ac:dyDescent="0.35">
      <c r="A255" s="55" t="s">
        <v>312</v>
      </c>
      <c r="B255" s="56">
        <f>IF(_xlfn.XLOOKUP($A255,Indata!$A:$A,Indata!B:B)&lt;&gt;0,(_xlfn.XLOOKUP($A255,Indata!$A:$A,Indata!B:B)*Modellvärden!B$7)+Modellvärden!B$6,"")</f>
        <v>23.149698361000002</v>
      </c>
      <c r="C255" s="56">
        <f>IF(_xlfn.XLOOKUP($A255,Indata!$A:$A,Indata!C:C)&lt;&gt;0,(_xlfn.XLOOKUP($A255,Indata!$A:$A,Indata!C:C)*Modellvärden!C$7)+Modellvärden!C$6,"")</f>
        <v>32.1441157</v>
      </c>
      <c r="D255" s="56">
        <f>IF(_xlfn.XLOOKUP($A255,Indata!$A:$A,Indata!D:D)&lt;&gt;0,(_xlfn.XLOOKUP($A255,Indata!$A:$A,Indata!D:D)*Modellvärden!D$7)+Modellvärden!D$6,"")</f>
        <v>33.754560240000004</v>
      </c>
      <c r="E255" s="56">
        <f>IF(_xlfn.XLOOKUP($A255,Indata!$A:$A,Indata!E:E)&lt;&gt;0,(_xlfn.XLOOKUP($A255,Indata!$A:$A,Indata!E:E)*Modellvärden!E$7)+Modellvärden!E$6,"")</f>
        <v>33.647950299999998</v>
      </c>
      <c r="F255" s="56">
        <f>IF(_xlfn.XLOOKUP($A255,Indata!$A:$A,Indata!F:F)&lt;&gt;0,(_xlfn.XLOOKUP($A255,Indata!$A:$A,Indata!F:F)*Modellvärden!F$7)+Modellvärden!F$6,"")</f>
        <v>35.550454592523067</v>
      </c>
      <c r="G255" s="56">
        <f>IF(_xlfn.XLOOKUP($A255,Indata!$A:$A,Indata!G:G)&lt;&gt;0,(_xlfn.XLOOKUP($A255,Indata!$A:$A,Indata!G:G)*Modellvärden!G$7)+Modellvärden!G$6,"")</f>
        <v>26.320986799999996</v>
      </c>
      <c r="H255" s="56" t="str">
        <f>IF(_xlfn.XLOOKUP($A255,Indata!$A:$A,Indata!H:H)&lt;&gt;0,(_xlfn.XLOOKUP($A255,Indata!$A:$A,Indata!H:H)*Modellvärden!H$7)+Modellvärden!H$6,"")</f>
        <v/>
      </c>
      <c r="I255" s="56" t="str">
        <f>IF(_xlfn.XLOOKUP($A255,Indata!$A:$A,Indata!I:I)&lt;&gt;0,(_xlfn.XLOOKUP($A255,Indata!$A:$A,Indata!I:I)*Modellvärden!I$7)+Modellvärden!I$6,"")</f>
        <v/>
      </c>
      <c r="J255" s="56" t="str">
        <f>IF(_xlfn.XLOOKUP($A255,Indata!$A:$A,Indata!J:J)&lt;&gt;0,(_xlfn.XLOOKUP($A255,Indata!$A:$A,Indata!J:J)*Modellvärden!J$7)+Modellvärden!J$6,"")</f>
        <v/>
      </c>
      <c r="K255" s="56" t="str">
        <f>IF(_xlfn.XLOOKUP($A255,Indata!$A:$A,Indata!K:K)&lt;&gt;0,(_xlfn.XLOOKUP($A255,Indata!$A:$A,Indata!K:K)*Modellvärden!K$7)+Modellvärden!K$6,"")</f>
        <v/>
      </c>
      <c r="L255" s="56" t="str">
        <f>IF(_xlfn.XLOOKUP($A255,Indata!$A:$A,Indata!L:L)&lt;&gt;0,(_xlfn.XLOOKUP($A255,Indata!$A:$A,Indata!L:L)*Modellvärden!L$7)+Modellvärden!L$6,"")</f>
        <v/>
      </c>
      <c r="M255" t="str">
        <f>_xlfn.XLOOKUP(A255,Indata!A:A,Indata!M:M)</f>
        <v>Landsbygdskommun</v>
      </c>
      <c r="N255" s="57">
        <f>IF(K255="",(B255*Modellvärden!B$11)+(C255*Modellvärden!C$11)+(D255*Modellvärden!D$11)+(E255*Modellvärden!E$11)+(F255*Modellvärden!F$11)+(G255*Modellvärden!G$11), (B255*Modellvärden!B$4)+(C255*Modellvärden!C$4)+(D255*Modellvärden!D$4)+(E255*Modellvärden!E$4)+(F255*Modellvärden!F$4)+(G255*Modellvärden!G$4)+(H255*Modellvärden!H$4)+(I255*Modellvärden!I$4)+(J255*Modellvärden!J$4)+(K255*Modellvärden!K$4)+(L255*Modellvärden!L$4))</f>
        <v>30.502688632454117</v>
      </c>
      <c r="O255" s="57">
        <f>IF(K255="",(B255*Modellvärden!B$12)+(C255*Modellvärden!C$12)+(D255*Modellvärden!D$12)+(E255*Modellvärden!E$12)+(F255*Modellvärden!F$12)+(G255*Modellvärden!G$12),(B255*Modellvärden!B$5)+(C255*Modellvärden!C$5)+(D255*Modellvärden!D$5)+(E255*Modellvärden!E$5)+(F255*Modellvärden!F$5)+(G255*Modellvärden!G$5)+(H255*Modellvärden!H$5)+(I255*Modellvärden!I$5)+(J255*Modellvärden!J$5)
+(K255*Modellvärden!K$5)+(L255*Modellvärden!L$5))</f>
        <v>30.90718893635696</v>
      </c>
      <c r="P255" s="57">
        <f>(_xlfn.XLOOKUP(M255,Regressionsresultat!$B$53:$B$61,Modellvärden!$B$21:$B$29)*Modellvärden!$B$18)</f>
        <v>25.386849999999999</v>
      </c>
      <c r="Q255" s="57">
        <f t="shared" si="3"/>
        <v>28.932242522937027</v>
      </c>
      <c r="R255" s="57"/>
    </row>
    <row r="256" spans="1:18" ht="16" x14ac:dyDescent="0.35">
      <c r="A256" s="55" t="s">
        <v>114</v>
      </c>
      <c r="B256" s="56">
        <f>IF(_xlfn.XLOOKUP($A256,Indata!$A:$A,Indata!B:B)&lt;&gt;0,(_xlfn.XLOOKUP($A256,Indata!$A:$A,Indata!B:B)*Modellvärden!B$7)+Modellvärden!B$6,"")</f>
        <v>35.816574034000006</v>
      </c>
      <c r="C256" s="56">
        <f>IF(_xlfn.XLOOKUP($A256,Indata!$A:$A,Indata!C:C)&lt;&gt;0,(_xlfn.XLOOKUP($A256,Indata!$A:$A,Indata!C:C)*Modellvärden!C$7)+Modellvärden!C$6,"")</f>
        <v>33.007807900000003</v>
      </c>
      <c r="D256" s="56">
        <f>IF(_xlfn.XLOOKUP($A256,Indata!$A:$A,Indata!D:D)&lt;&gt;0,(_xlfn.XLOOKUP($A256,Indata!$A:$A,Indata!D:D)*Modellvärden!D$7)+Modellvärden!D$6,"")</f>
        <v>33.86928408</v>
      </c>
      <c r="E256" s="56">
        <f>IF(_xlfn.XLOOKUP($A256,Indata!$A:$A,Indata!E:E)&lt;&gt;0,(_xlfn.XLOOKUP($A256,Indata!$A:$A,Indata!E:E)*Modellvärden!E$7)+Modellvärden!E$6,"")</f>
        <v>34.108674200000003</v>
      </c>
      <c r="F256" s="56">
        <f>IF(_xlfn.XLOOKUP($A256,Indata!$A:$A,Indata!F:F)&lt;&gt;0,(_xlfn.XLOOKUP($A256,Indata!$A:$A,Indata!F:F)*Modellvärden!F$7)+Modellvärden!F$6,"")</f>
        <v>36.756277492447126</v>
      </c>
      <c r="G256" s="56">
        <f>IF(_xlfn.XLOOKUP($A256,Indata!$A:$A,Indata!G:G)&lt;&gt;0,(_xlfn.XLOOKUP($A256,Indata!$A:$A,Indata!G:G)*Modellvärden!G$7)+Modellvärden!G$6,"")</f>
        <v>26.862621999999998</v>
      </c>
      <c r="H256" s="56" t="str">
        <f>IF(_xlfn.XLOOKUP($A256,Indata!$A:$A,Indata!H:H)&lt;&gt;0,(_xlfn.XLOOKUP($A256,Indata!$A:$A,Indata!H:H)*Modellvärden!H$7)+Modellvärden!H$6,"")</f>
        <v/>
      </c>
      <c r="I256" s="56" t="str">
        <f>IF(_xlfn.XLOOKUP($A256,Indata!$A:$A,Indata!I:I)&lt;&gt;0,(_xlfn.XLOOKUP($A256,Indata!$A:$A,Indata!I:I)*Modellvärden!I$7)+Modellvärden!I$6,"")</f>
        <v/>
      </c>
      <c r="J256" s="56" t="str">
        <f>IF(_xlfn.XLOOKUP($A256,Indata!$A:$A,Indata!J:J)&lt;&gt;0,(_xlfn.XLOOKUP($A256,Indata!$A:$A,Indata!J:J)*Modellvärden!J$7)+Modellvärden!J$6,"")</f>
        <v/>
      </c>
      <c r="K256" s="56" t="str">
        <f>IF(_xlfn.XLOOKUP($A256,Indata!$A:$A,Indata!K:K)&lt;&gt;0,(_xlfn.XLOOKUP($A256,Indata!$A:$A,Indata!K:K)*Modellvärden!K$7)+Modellvärden!K$6,"")</f>
        <v/>
      </c>
      <c r="L256" s="56" t="str">
        <f>IF(_xlfn.XLOOKUP($A256,Indata!$A:$A,Indata!L:L)&lt;&gt;0,(_xlfn.XLOOKUP($A256,Indata!$A:$A,Indata!L:L)*Modellvärden!L$7)+Modellvärden!L$6,"")</f>
        <v/>
      </c>
      <c r="M256" t="str">
        <f>_xlfn.XLOOKUP(A256,Indata!A:A,Indata!M:M)</f>
        <v>Landsbygdskommun</v>
      </c>
      <c r="N256" s="57">
        <f>IF(K256="",(B256*Modellvärden!B$11)+(C256*Modellvärden!C$11)+(D256*Modellvärden!D$11)+(E256*Modellvärden!E$11)+(F256*Modellvärden!F$11)+(G256*Modellvärden!G$11), (B256*Modellvärden!B$4)+(C256*Modellvärden!C$4)+(D256*Modellvärden!D$4)+(E256*Modellvärden!E$4)+(F256*Modellvärden!F$4)+(G256*Modellvärden!G$4)+(H256*Modellvärden!H$4)+(I256*Modellvärden!I$4)+(J256*Modellvärden!J$4)+(K256*Modellvärden!K$4)+(L256*Modellvärden!L$4))</f>
        <v>32.85610394778768</v>
      </c>
      <c r="O256" s="57">
        <f>IF(K256="",(B256*Modellvärden!B$12)+(C256*Modellvärden!C$12)+(D256*Modellvärden!D$12)+(E256*Modellvärden!E$12)+(F256*Modellvärden!F$12)+(G256*Modellvärden!G$12),(B256*Modellvärden!B$5)+(C256*Modellvärden!C$5)+(D256*Modellvärden!D$5)+(E256*Modellvärden!E$5)+(F256*Modellvärden!F$5)+(G256*Modellvärden!G$5)+(H256*Modellvärden!H$5)+(I256*Modellvärden!I$5)+(J256*Modellvärden!J$5)
+(K256*Modellvärden!K$5)+(L256*Modellvärden!L$5))</f>
        <v>32.723318461648468</v>
      </c>
      <c r="P256" s="57">
        <f>(_xlfn.XLOOKUP(M256,Regressionsresultat!$B$53:$B$61,Modellvärden!$B$21:$B$29)*Modellvärden!$B$18)</f>
        <v>25.386849999999999</v>
      </c>
      <c r="Q256" s="57">
        <f t="shared" si="3"/>
        <v>30.322090803145382</v>
      </c>
      <c r="R256" s="57"/>
    </row>
    <row r="257" spans="1:18" ht="16" x14ac:dyDescent="0.35">
      <c r="A257" s="55" t="s">
        <v>304</v>
      </c>
      <c r="B257" s="56">
        <f>IF(_xlfn.XLOOKUP($A257,Indata!$A:$A,Indata!B:B)&lt;&gt;0,(_xlfn.XLOOKUP($A257,Indata!$A:$A,Indata!B:B)*Modellvärden!B$7)+Modellvärden!B$6,"")</f>
        <v>33.083769610000004</v>
      </c>
      <c r="C257" s="56">
        <f>IF(_xlfn.XLOOKUP($A257,Indata!$A:$A,Indata!C:C)&lt;&gt;0,(_xlfn.XLOOKUP($A257,Indata!$A:$A,Indata!C:C)*Modellvärden!C$7)+Modellvärden!C$6,"")</f>
        <v>32.068807900000003</v>
      </c>
      <c r="D257" s="56">
        <f>IF(_xlfn.XLOOKUP($A257,Indata!$A:$A,Indata!D:D)&lt;&gt;0,(_xlfn.XLOOKUP($A257,Indata!$A:$A,Indata!D:D)*Modellvärden!D$7)+Modellvärden!D$6,"")</f>
        <v>33.76621188</v>
      </c>
      <c r="E257" s="56">
        <f>IF(_xlfn.XLOOKUP($A257,Indata!$A:$A,Indata!E:E)&lt;&gt;0,(_xlfn.XLOOKUP($A257,Indata!$A:$A,Indata!E:E)*Modellvärden!E$7)+Modellvärden!E$6,"")</f>
        <v>33.731695000000002</v>
      </c>
      <c r="F257" s="56">
        <f>IF(_xlfn.XLOOKUP($A257,Indata!$A:$A,Indata!F:F)&lt;&gt;0,(_xlfn.XLOOKUP($A257,Indata!$A:$A,Indata!F:F)*Modellvärden!F$7)+Modellvärden!F$6,"")</f>
        <v>35.529532049418606</v>
      </c>
      <c r="G257" s="56">
        <f>IF(_xlfn.XLOOKUP($A257,Indata!$A:$A,Indata!G:G)&lt;&gt;0,(_xlfn.XLOOKUP($A257,Indata!$A:$A,Indata!G:G)*Modellvärden!G$7)+Modellvärden!G$6,"")</f>
        <v>26.253282399999996</v>
      </c>
      <c r="H257" s="56" t="str">
        <f>IF(_xlfn.XLOOKUP($A257,Indata!$A:$A,Indata!H:H)&lt;&gt;0,(_xlfn.XLOOKUP($A257,Indata!$A:$A,Indata!H:H)*Modellvärden!H$7)+Modellvärden!H$6,"")</f>
        <v/>
      </c>
      <c r="I257" s="56" t="str">
        <f>IF(_xlfn.XLOOKUP($A257,Indata!$A:$A,Indata!I:I)&lt;&gt;0,(_xlfn.XLOOKUP($A257,Indata!$A:$A,Indata!I:I)*Modellvärden!I$7)+Modellvärden!I$6,"")</f>
        <v/>
      </c>
      <c r="J257" s="56" t="str">
        <f>IF(_xlfn.XLOOKUP($A257,Indata!$A:$A,Indata!J:J)&lt;&gt;0,(_xlfn.XLOOKUP($A257,Indata!$A:$A,Indata!J:J)*Modellvärden!J$7)+Modellvärden!J$6,"")</f>
        <v/>
      </c>
      <c r="K257" s="56" t="str">
        <f>IF(_xlfn.XLOOKUP($A257,Indata!$A:$A,Indata!K:K)&lt;&gt;0,(_xlfn.XLOOKUP($A257,Indata!$A:$A,Indata!K:K)*Modellvärden!K$7)+Modellvärden!K$6,"")</f>
        <v/>
      </c>
      <c r="L257" s="56" t="str">
        <f>IF(_xlfn.XLOOKUP($A257,Indata!$A:$A,Indata!L:L)&lt;&gt;0,(_xlfn.XLOOKUP($A257,Indata!$A:$A,Indata!L:L)*Modellvärden!L$7)+Modellvärden!L$6,"")</f>
        <v/>
      </c>
      <c r="M257" t="str">
        <f>_xlfn.XLOOKUP(A257,Indata!A:A,Indata!M:M)</f>
        <v>Lågpendlingskommun nära större stad</v>
      </c>
      <c r="N257" s="57">
        <f>IF(K257="",(B257*Modellvärden!B$11)+(C257*Modellvärden!C$11)+(D257*Modellvärden!D$11)+(E257*Modellvärden!E$11)+(F257*Modellvärden!F$11)+(G257*Modellvärden!G$11), (B257*Modellvärden!B$4)+(C257*Modellvärden!C$4)+(D257*Modellvärden!D$4)+(E257*Modellvärden!E$4)+(F257*Modellvärden!F$4)+(G257*Modellvärden!G$4)+(H257*Modellvärden!H$4)+(I257*Modellvärden!I$4)+(J257*Modellvärden!J$4)+(K257*Modellvärden!K$4)+(L257*Modellvärden!L$4))</f>
        <v>31.954089044900837</v>
      </c>
      <c r="O257" s="57">
        <f>IF(K257="",(B257*Modellvärden!B$12)+(C257*Modellvärden!C$12)+(D257*Modellvärden!D$12)+(E257*Modellvärden!E$12)+(F257*Modellvärden!F$12)+(G257*Modellvärden!G$12),(B257*Modellvärden!B$5)+(C257*Modellvärden!C$5)+(D257*Modellvärden!D$5)+(E257*Modellvärden!E$5)+(F257*Modellvärden!F$5)+(G257*Modellvärden!G$5)+(H257*Modellvärden!H$5)+(I257*Modellvärden!I$5)+(J257*Modellvärden!J$5)
+(K257*Modellvärden!K$5)+(L257*Modellvärden!L$5))</f>
        <v>31.920155341430096</v>
      </c>
      <c r="P257" s="57">
        <f>(_xlfn.XLOOKUP(M257,Regressionsresultat!$B$53:$B$61,Modellvärden!$B$21:$B$29)*Modellvärden!$B$18)</f>
        <v>45.926090000000002</v>
      </c>
      <c r="Q257" s="57">
        <f t="shared" si="3"/>
        <v>36.600111462110313</v>
      </c>
      <c r="R257" s="57"/>
    </row>
    <row r="258" spans="1:18" ht="16" x14ac:dyDescent="0.35">
      <c r="A258" s="55" t="s">
        <v>54</v>
      </c>
      <c r="B258" s="56">
        <f>IF(_xlfn.XLOOKUP($A258,Indata!$A:$A,Indata!B:B)&lt;&gt;0,(_xlfn.XLOOKUP($A258,Indata!$A:$A,Indata!B:B)*Modellvärden!B$7)+Modellvärden!B$6,"")</f>
        <v>37.227961813</v>
      </c>
      <c r="C258" s="56">
        <f>IF(_xlfn.XLOOKUP($A258,Indata!$A:$A,Indata!C:C)&lt;&gt;0,(_xlfn.XLOOKUP($A258,Indata!$A:$A,Indata!C:C)*Modellvärden!C$7)+Modellvärden!C$6,"")</f>
        <v>32.387598400000002</v>
      </c>
      <c r="D258" s="56">
        <f>IF(_xlfn.XLOOKUP($A258,Indata!$A:$A,Indata!D:D)&lt;&gt;0,(_xlfn.XLOOKUP($A258,Indata!$A:$A,Indata!D:D)*Modellvärden!D$7)+Modellvärden!D$6,"")</f>
        <v>33.961600920000002</v>
      </c>
      <c r="E258" s="56">
        <f>IF(_xlfn.XLOOKUP($A258,Indata!$A:$A,Indata!E:E)&lt;&gt;0,(_xlfn.XLOOKUP($A258,Indata!$A:$A,Indata!E:E)*Modellvärden!E$7)+Modellvärden!E$6,"")</f>
        <v>33.827476400000002</v>
      </c>
      <c r="F258" s="56">
        <f>IF(_xlfn.XLOOKUP($A258,Indata!$A:$A,Indata!F:F)&lt;&gt;0,(_xlfn.XLOOKUP($A258,Indata!$A:$A,Indata!F:F)*Modellvärden!F$7)+Modellvärden!F$6,"")</f>
        <v>34.34226984411535</v>
      </c>
      <c r="G258" s="56">
        <f>IF(_xlfn.XLOOKUP($A258,Indata!$A:$A,Indata!G:G)&lt;&gt;0,(_xlfn.XLOOKUP($A258,Indata!$A:$A,Indata!G:G)*Modellvärden!G$7)+Modellvärden!G$6,"")</f>
        <v>28.758345199999997</v>
      </c>
      <c r="H258" s="56">
        <f>IF(_xlfn.XLOOKUP($A258,Indata!$A:$A,Indata!H:H)&lt;&gt;0,(_xlfn.XLOOKUP($A258,Indata!$A:$A,Indata!H:H)*Modellvärden!H$7)+Modellvärden!H$6,"")</f>
        <v>35.058436059999998</v>
      </c>
      <c r="I258" s="56">
        <f>IF(_xlfn.XLOOKUP($A258,Indata!$A:$A,Indata!I:I)&lt;&gt;0,(_xlfn.XLOOKUP($A258,Indata!$A:$A,Indata!I:I)*Modellvärden!I$7)+Modellvärden!I$6,"")</f>
        <v>30.018594299999997</v>
      </c>
      <c r="J258" s="56">
        <f>IF(_xlfn.XLOOKUP($A258,Indata!$A:$A,Indata!J:J)&lt;&gt;0,(_xlfn.XLOOKUP($A258,Indata!$A:$A,Indata!J:J)*Modellvärden!J$7)+Modellvärden!J$6,"")</f>
        <v>33.236556480000004</v>
      </c>
      <c r="K258" s="56">
        <f>IF(_xlfn.XLOOKUP($A258,Indata!$A:$A,Indata!K:K)&lt;&gt;0,(_xlfn.XLOOKUP($A258,Indata!$A:$A,Indata!K:K)*Modellvärden!K$7)+Modellvärden!K$6,"")</f>
        <v>34.634011880000003</v>
      </c>
      <c r="L258" s="56">
        <f>IF(_xlfn.XLOOKUP($A258,Indata!$A:$A,Indata!L:L)&lt;&gt;0,(_xlfn.XLOOKUP($A258,Indata!$A:$A,Indata!L:L)*Modellvärden!L$7)+Modellvärden!L$6,"")</f>
        <v>34.6311508</v>
      </c>
      <c r="M258" t="str">
        <f>_xlfn.XLOOKUP(A258,Indata!A:A,Indata!M:M)</f>
        <v>Pendlingskommun nära mindre tätort</v>
      </c>
      <c r="N258" s="57">
        <f>IF(K258="",(B258*Modellvärden!B$11)+(C258*Modellvärden!C$11)+(D258*Modellvärden!D$11)+(E258*Modellvärden!E$11)+(F258*Modellvärden!F$11)+(G258*Modellvärden!G$11), (B258*Modellvärden!B$4)+(C258*Modellvärden!C$4)+(D258*Modellvärden!D$4)+(E258*Modellvärden!E$4)+(F258*Modellvärden!F$4)+(G258*Modellvärden!G$4)+(H258*Modellvärden!H$4)+(I258*Modellvärden!I$4)+(J258*Modellvärden!J$4)+(K258*Modellvärden!K$4)+(L258*Modellvärden!L$4))</f>
        <v>33.16548541552735</v>
      </c>
      <c r="O258" s="57">
        <f>IF(K258="",(B258*Modellvärden!B$12)+(C258*Modellvärden!C$12)+(D258*Modellvärden!D$12)+(E258*Modellvärden!E$12)+(F258*Modellvärden!F$12)+(G258*Modellvärden!G$12),(B258*Modellvärden!B$5)+(C258*Modellvärden!C$5)+(D258*Modellvärden!D$5)+(E258*Modellvärden!E$5)+(F258*Modellvärden!F$5)+(G258*Modellvärden!G$5)+(H258*Modellvärden!H$5)+(I258*Modellvärden!I$5)+(J258*Modellvärden!J$5)
+(K258*Modellvärden!K$5)+(L258*Modellvärden!L$5))</f>
        <v>32.966063856423844</v>
      </c>
      <c r="P258" s="57">
        <f>(_xlfn.XLOOKUP(M258,Regressionsresultat!$B$53:$B$61,Modellvärden!$B$21:$B$29)*Modellvärden!$B$18)</f>
        <v>35.411339999999996</v>
      </c>
      <c r="Q258" s="57">
        <f t="shared" ref="Q258:Q291" si="4">AVERAGE(N258:P258)</f>
        <v>33.847629757317065</v>
      </c>
      <c r="R258" s="57"/>
    </row>
    <row r="259" spans="1:18" ht="16" x14ac:dyDescent="0.35">
      <c r="A259" s="55" t="s">
        <v>180</v>
      </c>
      <c r="B259" s="56">
        <f>IF(_xlfn.XLOOKUP($A259,Indata!$A:$A,Indata!B:B)&lt;&gt;0,(_xlfn.XLOOKUP($A259,Indata!$A:$A,Indata!B:B)*Modellvärden!B$7)+Modellvärden!B$6,"")</f>
        <v>37.124823277000004</v>
      </c>
      <c r="C259" s="56">
        <f>IF(_xlfn.XLOOKUP($A259,Indata!$A:$A,Indata!C:C)&lt;&gt;0,(_xlfn.XLOOKUP($A259,Indata!$A:$A,Indata!C:C)*Modellvärden!C$7)+Modellvärden!C$6,"")</f>
        <v>32.718877599999999</v>
      </c>
      <c r="D259" s="56">
        <f>IF(_xlfn.XLOOKUP($A259,Indata!$A:$A,Indata!D:D)&lt;&gt;0,(_xlfn.XLOOKUP($A259,Indata!$A:$A,Indata!D:D)*Modellvärden!D$7)+Modellvärden!D$6,"")</f>
        <v>34.007311200000004</v>
      </c>
      <c r="E259" s="56">
        <f>IF(_xlfn.XLOOKUP($A259,Indata!$A:$A,Indata!E:E)&lt;&gt;0,(_xlfn.XLOOKUP($A259,Indata!$A:$A,Indata!E:E)*Modellvärden!E$7)+Modellvärden!E$6,"")</f>
        <v>34.226480199999997</v>
      </c>
      <c r="F259" s="56">
        <f>IF(_xlfn.XLOOKUP($A259,Indata!$A:$A,Indata!F:F)&lt;&gt;0,(_xlfn.XLOOKUP($A259,Indata!$A:$A,Indata!F:F)*Modellvärden!F$7)+Modellvärden!F$6,"")</f>
        <v>36.52103307629605</v>
      </c>
      <c r="G259" s="56">
        <f>IF(_xlfn.XLOOKUP($A259,Indata!$A:$A,Indata!G:G)&lt;&gt;0,(_xlfn.XLOOKUP($A259,Indata!$A:$A,Indata!G:G)*Modellvärden!G$7)+Modellvärden!G$6,"")</f>
        <v>29.977024399999998</v>
      </c>
      <c r="H259" s="56" t="str">
        <f>IF(_xlfn.XLOOKUP($A259,Indata!$A:$A,Indata!H:H)&lt;&gt;0,(_xlfn.XLOOKUP($A259,Indata!$A:$A,Indata!H:H)*Modellvärden!H$7)+Modellvärden!H$6,"")</f>
        <v/>
      </c>
      <c r="I259" s="56" t="str">
        <f>IF(_xlfn.XLOOKUP($A259,Indata!$A:$A,Indata!I:I)&lt;&gt;0,(_xlfn.XLOOKUP($A259,Indata!$A:$A,Indata!I:I)*Modellvärden!I$7)+Modellvärden!I$6,"")</f>
        <v/>
      </c>
      <c r="J259" s="56" t="str">
        <f>IF(_xlfn.XLOOKUP($A259,Indata!$A:$A,Indata!J:J)&lt;&gt;0,(_xlfn.XLOOKUP($A259,Indata!$A:$A,Indata!J:J)*Modellvärden!J$7)+Modellvärden!J$6,"")</f>
        <v/>
      </c>
      <c r="K259" s="56" t="str">
        <f>IF(_xlfn.XLOOKUP($A259,Indata!$A:$A,Indata!K:K)&lt;&gt;0,(_xlfn.XLOOKUP($A259,Indata!$A:$A,Indata!K:K)*Modellvärden!K$7)+Modellvärden!K$6,"")</f>
        <v/>
      </c>
      <c r="L259" s="56" t="str">
        <f>IF(_xlfn.XLOOKUP($A259,Indata!$A:$A,Indata!L:L)&lt;&gt;0,(_xlfn.XLOOKUP($A259,Indata!$A:$A,Indata!L:L)*Modellvärden!L$7)+Modellvärden!L$6,"")</f>
        <v/>
      </c>
      <c r="M259" t="str">
        <f>_xlfn.XLOOKUP(A259,Indata!A:A,Indata!M:M)</f>
        <v>Pendlingskommun nära mindre tätort</v>
      </c>
      <c r="N259" s="57">
        <f>IF(K259="",(B259*Modellvärden!B$11)+(C259*Modellvärden!C$11)+(D259*Modellvärden!D$11)+(E259*Modellvärden!E$11)+(F259*Modellvärden!F$11)+(G259*Modellvärden!G$11), (B259*Modellvärden!B$4)+(C259*Modellvärden!C$4)+(D259*Modellvärden!D$4)+(E259*Modellvärden!E$4)+(F259*Modellvärden!F$4)+(G259*Modellvärden!G$4)+(H259*Modellvärden!H$4)+(I259*Modellvärden!I$4)+(J259*Modellvärden!J$4)+(K259*Modellvärden!K$4)+(L259*Modellvärden!L$4))</f>
        <v>33.597458474807695</v>
      </c>
      <c r="O259" s="57">
        <f>IF(K259="",(B259*Modellvärden!B$12)+(C259*Modellvärden!C$12)+(D259*Modellvärden!D$12)+(E259*Modellvärden!E$12)+(F259*Modellvärden!F$12)+(G259*Modellvärden!G$12),(B259*Modellvärden!B$5)+(C259*Modellvärden!C$5)+(D259*Modellvärden!D$5)+(E259*Modellvärden!E$5)+(F259*Modellvärden!F$5)+(G259*Modellvärden!G$5)+(H259*Modellvärden!H$5)+(I259*Modellvärden!I$5)+(J259*Modellvärden!J$5)
+(K259*Modellvärden!K$5)+(L259*Modellvärden!L$5))</f>
        <v>33.335787297492189</v>
      </c>
      <c r="P259" s="57">
        <f>(_xlfn.XLOOKUP(M259,Regressionsresultat!$B$53:$B$61,Modellvärden!$B$21:$B$29)*Modellvärden!$B$18)</f>
        <v>35.411339999999996</v>
      </c>
      <c r="Q259" s="57">
        <f t="shared" si="4"/>
        <v>34.114861924099962</v>
      </c>
      <c r="R259" s="57"/>
    </row>
    <row r="260" spans="1:18" ht="16" x14ac:dyDescent="0.35">
      <c r="A260" s="55" t="s">
        <v>203</v>
      </c>
      <c r="B260" s="56">
        <f>IF(_xlfn.XLOOKUP($A260,Indata!$A:$A,Indata!B:B)&lt;&gt;0,(_xlfn.XLOOKUP($A260,Indata!$A:$A,Indata!B:B)*Modellvärden!B$7)+Modellvärden!B$6,"")</f>
        <v>36.727013689000003</v>
      </c>
      <c r="C260" s="56">
        <f>IF(_xlfn.XLOOKUP($A260,Indata!$A:$A,Indata!C:C)&lt;&gt;0,(_xlfn.XLOOKUP($A260,Indata!$A:$A,Indata!C:C)*Modellvärden!C$7)+Modellvärden!C$6,"")</f>
        <v>35.313146799999998</v>
      </c>
      <c r="D260" s="56">
        <f>IF(_xlfn.XLOOKUP($A260,Indata!$A:$A,Indata!D:D)&lt;&gt;0,(_xlfn.XLOOKUP($A260,Indata!$A:$A,Indata!D:D)*Modellvärden!D$7)+Modellvärden!D$6,"")</f>
        <v>34.304876160000006</v>
      </c>
      <c r="E260" s="56">
        <f>IF(_xlfn.XLOOKUP($A260,Indata!$A:$A,Indata!E:E)&lt;&gt;0,(_xlfn.XLOOKUP($A260,Indata!$A:$A,Indata!E:E)*Modellvärden!E$7)+Modellvärden!E$6,"")</f>
        <v>34.976340999999998</v>
      </c>
      <c r="F260" s="56">
        <f>IF(_xlfn.XLOOKUP($A260,Indata!$A:$A,Indata!F:F)&lt;&gt;0,(_xlfn.XLOOKUP($A260,Indata!$A:$A,Indata!F:F)*Modellvärden!F$7)+Modellvärden!F$6,"")</f>
        <v>34.749721948676822</v>
      </c>
      <c r="G260" s="56">
        <f>IF(_xlfn.XLOOKUP($A260,Indata!$A:$A,Indata!G:G)&lt;&gt;0,(_xlfn.XLOOKUP($A260,Indata!$A:$A,Indata!G:G)*Modellvärden!G$7)+Modellvärden!G$6,"")</f>
        <v>30.180137599999998</v>
      </c>
      <c r="H260" s="56">
        <f>IF(_xlfn.XLOOKUP($A260,Indata!$A:$A,Indata!H:H)&lt;&gt;0,(_xlfn.XLOOKUP($A260,Indata!$A:$A,Indata!H:H)*Modellvärden!H$7)+Modellvärden!H$6,"")</f>
        <v>36.124596920000002</v>
      </c>
      <c r="I260" s="56">
        <f>IF(_xlfn.XLOOKUP($A260,Indata!$A:$A,Indata!I:I)&lt;&gt;0,(_xlfn.XLOOKUP($A260,Indata!$A:$A,Indata!I:I)*Modellvärden!I$7)+Modellvärden!I$6,"")</f>
        <v>38.372137080000002</v>
      </c>
      <c r="J260" s="56">
        <f>IF(_xlfn.XLOOKUP($A260,Indata!$A:$A,Indata!J:J)&lt;&gt;0,(_xlfn.XLOOKUP($A260,Indata!$A:$A,Indata!J:J)*Modellvärden!J$7)+Modellvärden!J$6,"")</f>
        <v>35.933097840000002</v>
      </c>
      <c r="K260" s="56">
        <f>IF(_xlfn.XLOOKUP($A260,Indata!$A:$A,Indata!K:K)&lt;&gt;0,(_xlfn.XLOOKUP($A260,Indata!$A:$A,Indata!K:K)*Modellvärden!K$7)+Modellvärden!K$6,"")</f>
        <v>35.392210370000001</v>
      </c>
      <c r="L260" s="56">
        <f>IF(_xlfn.XLOOKUP($A260,Indata!$A:$A,Indata!L:L)&lt;&gt;0,(_xlfn.XLOOKUP($A260,Indata!$A:$A,Indata!L:L)*Modellvärden!L$7)+Modellvärden!L$6,"")</f>
        <v>34.6311508</v>
      </c>
      <c r="M260" t="str">
        <f>_xlfn.XLOOKUP(A260,Indata!A:A,Indata!M:M)</f>
        <v>Pendlingskommun nära större stad</v>
      </c>
      <c r="N260" s="57">
        <f>IF(K260="",(B260*Modellvärden!B$11)+(C260*Modellvärden!C$11)+(D260*Modellvärden!D$11)+(E260*Modellvärden!E$11)+(F260*Modellvärden!F$11)+(G260*Modellvärden!G$11), (B260*Modellvärden!B$4)+(C260*Modellvärden!C$4)+(D260*Modellvärden!D$4)+(E260*Modellvärden!E$4)+(F260*Modellvärden!F$4)+(G260*Modellvärden!G$4)+(H260*Modellvärden!H$4)+(I260*Modellvärden!I$4)+(J260*Modellvärden!J$4)+(K260*Modellvärden!K$4)+(L260*Modellvärden!L$4))</f>
        <v>35.187111670915144</v>
      </c>
      <c r="O260" s="57">
        <f>IF(K260="",(B260*Modellvärden!B$12)+(C260*Modellvärden!C$12)+(D260*Modellvärden!D$12)+(E260*Modellvärden!E$12)+(F260*Modellvärden!F$12)+(G260*Modellvärden!G$12),(B260*Modellvärden!B$5)+(C260*Modellvärden!C$5)+(D260*Modellvärden!D$5)+(E260*Modellvärden!E$5)+(F260*Modellvärden!F$5)+(G260*Modellvärden!G$5)+(H260*Modellvärden!H$5)+(I260*Modellvärden!I$5)+(J260*Modellvärden!J$5)
+(K260*Modellvärden!K$5)+(L260*Modellvärden!L$5))</f>
        <v>35.183820025746819</v>
      </c>
      <c r="P260" s="57">
        <f>(_xlfn.XLOOKUP(M260,Regressionsresultat!$B$53:$B$61,Modellvärden!$B$21:$B$29)*Modellvärden!$B$18)</f>
        <v>32.423676999999998</v>
      </c>
      <c r="Q260" s="57">
        <f t="shared" si="4"/>
        <v>34.264869565553987</v>
      </c>
      <c r="R260" s="57"/>
    </row>
    <row r="261" spans="1:18" ht="16" x14ac:dyDescent="0.35">
      <c r="A261" s="55" t="s">
        <v>311</v>
      </c>
      <c r="B261" s="56">
        <f>IF(_xlfn.XLOOKUP($A261,Indata!$A:$A,Indata!B:B)&lt;&gt;0,(_xlfn.XLOOKUP($A261,Indata!$A:$A,Indata!B:B)*Modellvärden!B$7)+Modellvärden!B$6,"")</f>
        <v>36.936041611</v>
      </c>
      <c r="C261" s="56">
        <f>IF(_xlfn.XLOOKUP($A261,Indata!$A:$A,Indata!C:C)&lt;&gt;0,(_xlfn.XLOOKUP($A261,Indata!$A:$A,Indata!C:C)*Modellvärden!C$7)+Modellvärden!C$6,"")</f>
        <v>32.406660100000003</v>
      </c>
      <c r="D261" s="56">
        <f>IF(_xlfn.XLOOKUP($A261,Indata!$A:$A,Indata!D:D)&lt;&gt;0,(_xlfn.XLOOKUP($A261,Indata!$A:$A,Indata!D:D)*Modellvärden!D$7)+Modellvärden!D$6,"")</f>
        <v>33.90065388</v>
      </c>
      <c r="E261" s="56">
        <f>IF(_xlfn.XLOOKUP($A261,Indata!$A:$A,Indata!E:E)&lt;&gt;0,(_xlfn.XLOOKUP($A261,Indata!$A:$A,Indata!E:E)*Modellvärden!E$7)+Modellvärden!E$6,"")</f>
        <v>33.8208178</v>
      </c>
      <c r="F261" s="56">
        <f>IF(_xlfn.XLOOKUP($A261,Indata!$A:$A,Indata!F:F)&lt;&gt;0,(_xlfn.XLOOKUP($A261,Indata!$A:$A,Indata!F:F)*Modellvärden!F$7)+Modellvärden!F$6,"")</f>
        <v>33.896345838446948</v>
      </c>
      <c r="G261" s="56">
        <f>IF(_xlfn.XLOOKUP($A261,Indata!$A:$A,Indata!G:G)&lt;&gt;0,(_xlfn.XLOOKUP($A261,Indata!$A:$A,Indata!G:G)*Modellvärden!G$7)+Modellvärden!G$6,"")</f>
        <v>29.232275999999999</v>
      </c>
      <c r="H261" s="56">
        <f>IF(_xlfn.XLOOKUP($A261,Indata!$A:$A,Indata!H:H)&lt;&gt;0,(_xlfn.XLOOKUP($A261,Indata!$A:$A,Indata!H:H)*Modellvärden!H$7)+Modellvärden!H$6,"")</f>
        <v>28.197922699999999</v>
      </c>
      <c r="I261" s="56">
        <f>IF(_xlfn.XLOOKUP($A261,Indata!$A:$A,Indata!I:I)&lt;&gt;0,(_xlfn.XLOOKUP($A261,Indata!$A:$A,Indata!I:I)*Modellvärden!I$7)+Modellvärden!I$6,"")</f>
        <v>30.187352740000001</v>
      </c>
      <c r="J261" s="56">
        <f>IF(_xlfn.XLOOKUP($A261,Indata!$A:$A,Indata!J:J)&lt;&gt;0,(_xlfn.XLOOKUP($A261,Indata!$A:$A,Indata!J:J)*Modellvärden!J$7)+Modellvärden!J$6,"")</f>
        <v>36.726198240000002</v>
      </c>
      <c r="K261" s="56">
        <f>IF(_xlfn.XLOOKUP($A261,Indata!$A:$A,Indata!K:K)&lt;&gt;0,(_xlfn.XLOOKUP($A261,Indata!$A:$A,Indata!K:K)*Modellvärden!K$7)+Modellvärden!K$6,"")</f>
        <v>29.940402180000003</v>
      </c>
      <c r="L261" s="56">
        <f>IF(_xlfn.XLOOKUP($A261,Indata!$A:$A,Indata!L:L)&lt;&gt;0,(_xlfn.XLOOKUP($A261,Indata!$A:$A,Indata!L:L)*Modellvärden!L$7)+Modellvärden!L$6,"")</f>
        <v>30.248675400000025</v>
      </c>
      <c r="M261" t="str">
        <f>_xlfn.XLOOKUP(A261,Indata!A:A,Indata!M:M)</f>
        <v>Pendlingskommun nära större stad</v>
      </c>
      <c r="N261" s="57">
        <f>IF(K261="",(B261*Modellvärden!B$11)+(C261*Modellvärden!C$11)+(D261*Modellvärden!D$11)+(E261*Modellvärden!E$11)+(F261*Modellvärden!F$11)+(G261*Modellvärden!G$11), (B261*Modellvärden!B$4)+(C261*Modellvärden!C$4)+(D261*Modellvärden!D$4)+(E261*Modellvärden!E$4)+(F261*Modellvärden!F$4)+(G261*Modellvärden!G$4)+(H261*Modellvärden!H$4)+(I261*Modellvärden!I$4)+(J261*Modellvärden!J$4)+(K261*Modellvärden!K$4)+(L261*Modellvärden!L$4))</f>
        <v>32.106187369439652</v>
      </c>
      <c r="O261" s="57">
        <f>IF(K261="",(B261*Modellvärden!B$12)+(C261*Modellvärden!C$12)+(D261*Modellvärden!D$12)+(E261*Modellvärden!E$12)+(F261*Modellvärden!F$12)+(G261*Modellvärden!G$12),(B261*Modellvärden!B$5)+(C261*Modellvärden!C$5)+(D261*Modellvärden!D$5)+(E261*Modellvärden!E$5)+(F261*Modellvärden!F$5)+(G261*Modellvärden!G$5)+(H261*Modellvärden!H$5)+(I261*Modellvärden!I$5)+(J261*Modellvärden!J$5)
+(K261*Modellvärden!K$5)+(L261*Modellvärden!L$5))</f>
        <v>32.03195718629636</v>
      </c>
      <c r="P261" s="57">
        <f>(_xlfn.XLOOKUP(M261,Regressionsresultat!$B$53:$B$61,Modellvärden!$B$21:$B$29)*Modellvärden!$B$18)</f>
        <v>32.423676999999998</v>
      </c>
      <c r="Q261" s="57">
        <f t="shared" si="4"/>
        <v>32.187273851912003</v>
      </c>
      <c r="R261" s="57"/>
    </row>
    <row r="262" spans="1:18" ht="16" x14ac:dyDescent="0.35">
      <c r="A262" s="55" t="s">
        <v>17</v>
      </c>
      <c r="B262" s="56">
        <f>IF(_xlfn.XLOOKUP($A262,Indata!$A:$A,Indata!B:B)&lt;&gt;0,(_xlfn.XLOOKUP($A262,Indata!$A:$A,Indata!B:B)*Modellvärden!B$7)+Modellvärden!B$6,"")</f>
        <v>37.092876739000005</v>
      </c>
      <c r="C262" s="56">
        <f>IF(_xlfn.XLOOKUP($A262,Indata!$A:$A,Indata!C:C)&lt;&gt;0,(_xlfn.XLOOKUP($A262,Indata!$A:$A,Indata!C:C)*Modellvärden!C$7)+Modellvärden!C$6,"")</f>
        <v>35.935234299999998</v>
      </c>
      <c r="D262" s="56">
        <f>IF(_xlfn.XLOOKUP($A262,Indata!$A:$A,Indata!D:D)&lt;&gt;0,(_xlfn.XLOOKUP($A262,Indata!$A:$A,Indata!D:D)*Modellvärden!D$7)+Modellvärden!D$6,"")</f>
        <v>34.688484000000003</v>
      </c>
      <c r="E262" s="56">
        <f>IF(_xlfn.XLOOKUP($A262,Indata!$A:$A,Indata!E:E)&lt;&gt;0,(_xlfn.XLOOKUP($A262,Indata!$A:$A,Indata!E:E)*Modellvärden!E$7)+Modellvärden!E$6,"")</f>
        <v>34.707692100000003</v>
      </c>
      <c r="F262" s="56">
        <f>IF(_xlfn.XLOOKUP($A262,Indata!$A:$A,Indata!F:F)&lt;&gt;0,(_xlfn.XLOOKUP($A262,Indata!$A:$A,Indata!F:F)*Modellvärden!F$7)+Modellvärden!F$6,"")</f>
        <v>33.14878572034354</v>
      </c>
      <c r="G262" s="56">
        <f>IF(_xlfn.XLOOKUP($A262,Indata!$A:$A,Indata!G:G)&lt;&gt;0,(_xlfn.XLOOKUP($A262,Indata!$A:$A,Indata!G:G)*Modellvärden!G$7)+Modellvärden!G$6,"")</f>
        <v>37.559917200000001</v>
      </c>
      <c r="H262" s="56">
        <f>IF(_xlfn.XLOOKUP($A262,Indata!$A:$A,Indata!H:H)&lt;&gt;0,(_xlfn.XLOOKUP($A262,Indata!$A:$A,Indata!H:H)*Modellvärden!H$7)+Modellvärden!H$6,"")</f>
        <v>32.138082400000002</v>
      </c>
      <c r="I262" s="56">
        <f>IF(_xlfn.XLOOKUP($A262,Indata!$A:$A,Indata!I:I)&lt;&gt;0,(_xlfn.XLOOKUP($A262,Indata!$A:$A,Indata!I:I)*Modellvärden!I$7)+Modellvärden!I$6,"")</f>
        <v>26.052770960000004</v>
      </c>
      <c r="J262" s="56">
        <f>IF(_xlfn.XLOOKUP($A262,Indata!$A:$A,Indata!J:J)&lt;&gt;0,(_xlfn.XLOOKUP($A262,Indata!$A:$A,Indata!J:J)*Modellvärden!J$7)+Modellvärden!J$6,"")</f>
        <v>23.24349144</v>
      </c>
      <c r="K262" s="56">
        <f>IF(_xlfn.XLOOKUP($A262,Indata!$A:$A,Indata!K:K)&lt;&gt;0,(_xlfn.XLOOKUP($A262,Indata!$A:$A,Indata!K:K)*Modellvärden!K$7)+Modellvärden!K$6,"")</f>
        <v>35.10337285</v>
      </c>
      <c r="L262" s="56">
        <f>IF(_xlfn.XLOOKUP($A262,Indata!$A:$A,Indata!L:L)&lt;&gt;0,(_xlfn.XLOOKUP($A262,Indata!$A:$A,Indata!L:L)*Modellvärden!L$7)+Modellvärden!L$6,"")</f>
        <v>27.942109400000021</v>
      </c>
      <c r="M262" t="str">
        <f>_xlfn.XLOOKUP(A262,Indata!A:A,Indata!M:M)</f>
        <v>Pendlingskommun nära storstad</v>
      </c>
      <c r="N262" s="57">
        <f>IF(K262="",(B262*Modellvärden!B$11)+(C262*Modellvärden!C$11)+(D262*Modellvärden!D$11)+(E262*Modellvärden!E$11)+(F262*Modellvärden!F$11)+(G262*Modellvärden!G$11), (B262*Modellvärden!B$4)+(C262*Modellvärden!C$4)+(D262*Modellvärden!D$4)+(E262*Modellvärden!E$4)+(F262*Modellvärden!F$4)+(G262*Modellvärden!G$4)+(H262*Modellvärden!H$4)+(I262*Modellvärden!I$4)+(J262*Modellvärden!J$4)+(K262*Modellvärden!K$4)+(L262*Modellvärden!L$4))</f>
        <v>32.257280913575428</v>
      </c>
      <c r="O262" s="57">
        <f>IF(K262="",(B262*Modellvärden!B$12)+(C262*Modellvärden!C$12)+(D262*Modellvärden!D$12)+(E262*Modellvärden!E$12)+(F262*Modellvärden!F$12)+(G262*Modellvärden!G$12),(B262*Modellvärden!B$5)+(C262*Modellvärden!C$5)+(D262*Modellvärden!D$5)+(E262*Modellvärden!E$5)+(F262*Modellvärden!F$5)+(G262*Modellvärden!G$5)+(H262*Modellvärden!H$5)+(I262*Modellvärden!I$5)+(J262*Modellvärden!J$5)
+(K262*Modellvärden!K$5)+(L262*Modellvärden!L$5))</f>
        <v>32.269471316397507</v>
      </c>
      <c r="P262" s="57">
        <f>(_xlfn.XLOOKUP(M262,Regressionsresultat!$B$53:$B$61,Modellvärden!$B$21:$B$29)*Modellvärden!$B$18)</f>
        <v>36.636769999999999</v>
      </c>
      <c r="Q262" s="57">
        <f t="shared" si="4"/>
        <v>33.721174076657647</v>
      </c>
      <c r="R262" s="57"/>
    </row>
    <row r="263" spans="1:18" ht="16" x14ac:dyDescent="0.35">
      <c r="A263" s="55" t="s">
        <v>89</v>
      </c>
      <c r="B263" s="56">
        <f>IF(_xlfn.XLOOKUP($A263,Indata!$A:$A,Indata!B:B)&lt;&gt;0,(_xlfn.XLOOKUP($A263,Indata!$A:$A,Indata!B:B)*Modellvärden!B$7)+Modellvärden!B$6,"")</f>
        <v>35.6770876</v>
      </c>
      <c r="C263" s="56">
        <f>IF(_xlfn.XLOOKUP($A263,Indata!$A:$A,Indata!C:C)&lt;&gt;0,(_xlfn.XLOOKUP($A263,Indata!$A:$A,Indata!C:C)*Modellvärden!C$7)+Modellvärden!C$6,"")</f>
        <v>34.805053899999997</v>
      </c>
      <c r="D263" s="56">
        <f>IF(_xlfn.XLOOKUP($A263,Indata!$A:$A,Indata!D:D)&lt;&gt;0,(_xlfn.XLOOKUP($A263,Indata!$A:$A,Indata!D:D)*Modellvärden!D$7)+Modellvärden!D$6,"")</f>
        <v>34.002829800000001</v>
      </c>
      <c r="E263" s="56">
        <f>IF(_xlfn.XLOOKUP($A263,Indata!$A:$A,Indata!E:E)&lt;&gt;0,(_xlfn.XLOOKUP($A263,Indata!$A:$A,Indata!E:E)*Modellvärden!E$7)+Modellvärden!E$6,"")</f>
        <v>34.641618299999998</v>
      </c>
      <c r="F263" s="56">
        <f>IF(_xlfn.XLOOKUP($A263,Indata!$A:$A,Indata!F:F)&lt;&gt;0,(_xlfn.XLOOKUP($A263,Indata!$A:$A,Indata!F:F)*Modellvärden!F$7)+Modellvärden!F$6,"")</f>
        <v>37.227986719128324</v>
      </c>
      <c r="G263" s="56">
        <f>IF(_xlfn.XLOOKUP($A263,Indata!$A:$A,Indata!G:G)&lt;&gt;0,(_xlfn.XLOOKUP($A263,Indata!$A:$A,Indata!G:G)*Modellvärden!G$7)+Modellvärden!G$6,"")</f>
        <v>29.164571599999999</v>
      </c>
      <c r="H263" s="56">
        <f>IF(_xlfn.XLOOKUP($A263,Indata!$A:$A,Indata!H:H)&lt;&gt;0,(_xlfn.XLOOKUP($A263,Indata!$A:$A,Indata!H:H)*Modellvärden!H$7)+Modellvärden!H$6,"")</f>
        <v>31.489114919999999</v>
      </c>
      <c r="I263" s="56">
        <f>IF(_xlfn.XLOOKUP($A263,Indata!$A:$A,Indata!I:I)&lt;&gt;0,(_xlfn.XLOOKUP($A263,Indata!$A:$A,Indata!I:I)*Modellvärden!I$7)+Modellvärden!I$6,"")</f>
        <v>39.890963040000003</v>
      </c>
      <c r="J263" s="56">
        <f>IF(_xlfn.XLOOKUP($A263,Indata!$A:$A,Indata!J:J)&lt;&gt;0,(_xlfn.XLOOKUP($A263,Indata!$A:$A,Indata!J:J)*Modellvärden!J$7)+Modellvärden!J$6,"")</f>
        <v>41.590547360000002</v>
      </c>
      <c r="K263" s="56">
        <f>IF(_xlfn.XLOOKUP($A263,Indata!$A:$A,Indata!K:K)&lt;&gt;0,(_xlfn.XLOOKUP($A263,Indata!$A:$A,Indata!K:K)*Modellvärden!K$7)+Modellvärden!K$6,"")</f>
        <v>34.272964980000005</v>
      </c>
      <c r="L263" s="56">
        <f>IF(_xlfn.XLOOKUP($A263,Indata!$A:$A,Indata!L:L)&lt;&gt;0,(_xlfn.XLOOKUP($A263,Indata!$A:$A,Indata!L:L)*Modellvärden!L$7)+Modellvärden!L$6,"")</f>
        <v>32.555241400000028</v>
      </c>
      <c r="M263" t="str">
        <f>_xlfn.XLOOKUP(A263,Indata!A:A,Indata!M:M)</f>
        <v>Mindre stad/tätort</v>
      </c>
      <c r="N263" s="57">
        <f>IF(K263="",(B263*Modellvärden!B$11)+(C263*Modellvärden!C$11)+(D263*Modellvärden!D$11)+(E263*Modellvärden!E$11)+(F263*Modellvärden!F$11)+(G263*Modellvärden!G$11), (B263*Modellvärden!B$4)+(C263*Modellvärden!C$4)+(D263*Modellvärden!D$4)+(E263*Modellvärden!E$4)+(F263*Modellvärden!F$4)+(G263*Modellvärden!G$4)+(H263*Modellvärden!H$4)+(I263*Modellvärden!I$4)+(J263*Modellvärden!J$4)+(K263*Modellvärden!K$4)+(L263*Modellvärden!L$4))</f>
        <v>34.919319291959724</v>
      </c>
      <c r="O263" s="57">
        <f>IF(K263="",(B263*Modellvärden!B$12)+(C263*Modellvärden!C$12)+(D263*Modellvärden!D$12)+(E263*Modellvärden!E$12)+(F263*Modellvärden!F$12)+(G263*Modellvärden!G$12),(B263*Modellvärden!B$5)+(C263*Modellvärden!C$5)+(D263*Modellvärden!D$5)+(E263*Modellvärden!E$5)+(F263*Modellvärden!F$5)+(G263*Modellvärden!G$5)+(H263*Modellvärden!H$5)+(I263*Modellvärden!I$5)+(J263*Modellvärden!J$5)
+(K263*Modellvärden!K$5)+(L263*Modellvärden!L$5))</f>
        <v>34.852760975964003</v>
      </c>
      <c r="P263" s="57">
        <f>(_xlfn.XLOOKUP(M263,Regressionsresultat!$B$53:$B$61,Modellvärden!$B$21:$B$29)*Modellvärden!$B$18)</f>
        <v>26.277491899999998</v>
      </c>
      <c r="Q263" s="57">
        <f t="shared" si="4"/>
        <v>32.016524055974578</v>
      </c>
      <c r="R263" s="57"/>
    </row>
    <row r="264" spans="1:18" ht="16" x14ac:dyDescent="0.35">
      <c r="A264" s="55" t="s">
        <v>113</v>
      </c>
      <c r="B264" s="56">
        <f>IF(_xlfn.XLOOKUP($A264,Indata!$A:$A,Indata!B:B)&lt;&gt;0,(_xlfn.XLOOKUP($A264,Indata!$A:$A,Indata!B:B)*Modellvärden!B$7)+Modellvärden!B$6,"")</f>
        <v>34.471096621000001</v>
      </c>
      <c r="C264" s="56">
        <f>IF(_xlfn.XLOOKUP($A264,Indata!$A:$A,Indata!C:C)&lt;&gt;0,(_xlfn.XLOOKUP($A264,Indata!$A:$A,Indata!C:C)*Modellvärden!C$7)+Modellvärden!C$6,"")</f>
        <v>34.977172600000003</v>
      </c>
      <c r="D264" s="56">
        <f>IF(_xlfn.XLOOKUP($A264,Indata!$A:$A,Indata!D:D)&lt;&gt;0,(_xlfn.XLOOKUP($A264,Indata!$A:$A,Indata!D:D)*Modellvärden!D$7)+Modellvärden!D$6,"")</f>
        <v>33.921268320000003</v>
      </c>
      <c r="E264" s="56">
        <f>IF(_xlfn.XLOOKUP($A264,Indata!$A:$A,Indata!E:E)&lt;&gt;0,(_xlfn.XLOOKUP($A264,Indata!$A:$A,Indata!E:E)*Modellvärden!E$7)+Modellvärden!E$6,"")</f>
        <v>33.927867599999999</v>
      </c>
      <c r="F264" s="56">
        <f>IF(_xlfn.XLOOKUP($A264,Indata!$A:$A,Indata!F:F)&lt;&gt;0,(_xlfn.XLOOKUP($A264,Indata!$A:$A,Indata!F:F)*Modellvärden!F$7)+Modellvärden!F$6,"")</f>
        <v>35.727907660027284</v>
      </c>
      <c r="G264" s="56">
        <f>IF(_xlfn.XLOOKUP($A264,Indata!$A:$A,Indata!G:G)&lt;&gt;0,(_xlfn.XLOOKUP($A264,Indata!$A:$A,Indata!G:G)*Modellvärden!G$7)+Modellvärden!G$6,"")</f>
        <v>31.872747599999997</v>
      </c>
      <c r="H264" s="56">
        <f>IF(_xlfn.XLOOKUP($A264,Indata!$A:$A,Indata!H:H)&lt;&gt;0,(_xlfn.XLOOKUP($A264,Indata!$A:$A,Indata!H:H)*Modellvärden!H$7)+Modellvärden!H$6,"")</f>
        <v>35.197500519999998</v>
      </c>
      <c r="I264" s="56">
        <f>IF(_xlfn.XLOOKUP($A264,Indata!$A:$A,Indata!I:I)&lt;&gt;0,(_xlfn.XLOOKUP($A264,Indata!$A:$A,Indata!I:I)*Modellvärden!I$7)+Modellvärden!I$6,"")</f>
        <v>43.350511060000002</v>
      </c>
      <c r="J264" s="56">
        <f>IF(_xlfn.XLOOKUP($A264,Indata!$A:$A,Indata!J:J)&lt;&gt;0,(_xlfn.XLOOKUP($A264,Indata!$A:$A,Indata!J:J)*Modellvärden!J$7)+Modellvärden!J$6,"")</f>
        <v>42.172154320000004</v>
      </c>
      <c r="K264" s="56">
        <f>IF(_xlfn.XLOOKUP($A264,Indata!$A:$A,Indata!K:K)&lt;&gt;0,(_xlfn.XLOOKUP($A264,Indata!$A:$A,Indata!K:K)*Modellvärden!K$7)+Modellvärden!K$6,"")</f>
        <v>35.50052444</v>
      </c>
      <c r="L264" s="56">
        <f>IF(_xlfn.XLOOKUP($A264,Indata!$A:$A,Indata!L:L)&lt;&gt;0,(_xlfn.XLOOKUP($A264,Indata!$A:$A,Indata!L:L)*Modellvärden!L$7)+Modellvärden!L$6,"")</f>
        <v>36.707060200000001</v>
      </c>
      <c r="M264" t="str">
        <f>_xlfn.XLOOKUP(A264,Indata!A:A,Indata!M:M)</f>
        <v>Mindre stad/tätort</v>
      </c>
      <c r="N264" s="57">
        <f>IF(K264="",(B264*Modellvärden!B$11)+(C264*Modellvärden!C$11)+(D264*Modellvärden!D$11)+(E264*Modellvärden!E$11)+(F264*Modellvärden!F$11)+(G264*Modellvärden!G$11), (B264*Modellvärden!B$4)+(C264*Modellvärden!C$4)+(D264*Modellvärden!D$4)+(E264*Modellvärden!E$4)+(F264*Modellvärden!F$4)+(G264*Modellvärden!G$4)+(H264*Modellvärden!H$4)+(I264*Modellvärden!I$4)+(J264*Modellvärden!J$4)+(K264*Modellvärden!K$4)+(L264*Modellvärden!L$4))</f>
        <v>36.341587089853924</v>
      </c>
      <c r="O264" s="57">
        <f>IF(K264="",(B264*Modellvärden!B$12)+(C264*Modellvärden!C$12)+(D264*Modellvärden!D$12)+(E264*Modellvärden!E$12)+(F264*Modellvärden!F$12)+(G264*Modellvärden!G$12),(B264*Modellvärden!B$5)+(C264*Modellvärden!C$5)+(D264*Modellvärden!D$5)+(E264*Modellvärden!E$5)+(F264*Modellvärden!F$5)+(G264*Modellvärden!G$5)+(H264*Modellvärden!H$5)+(I264*Modellvärden!I$5)+(J264*Modellvärden!J$5)
+(K264*Modellvärden!K$5)+(L264*Modellvärden!L$5))</f>
        <v>36.33349743907965</v>
      </c>
      <c r="P264" s="57">
        <f>(_xlfn.XLOOKUP(M264,Regressionsresultat!$B$53:$B$61,Modellvärden!$B$21:$B$29)*Modellvärden!$B$18)</f>
        <v>26.277491899999998</v>
      </c>
      <c r="Q264" s="57">
        <f t="shared" si="4"/>
        <v>32.984192142977861</v>
      </c>
      <c r="R264" s="57"/>
    </row>
    <row r="265" spans="1:18" ht="16" x14ac:dyDescent="0.35">
      <c r="A265" s="55" t="s">
        <v>252</v>
      </c>
      <c r="B265" s="56">
        <f>IF(_xlfn.XLOOKUP($A265,Indata!$A:$A,Indata!B:B)&lt;&gt;0,(_xlfn.XLOOKUP($A265,Indata!$A:$A,Indata!B:B)*Modellvärden!B$7)+Modellvärden!B$6,"")</f>
        <v>36.150508885000001</v>
      </c>
      <c r="C265" s="56">
        <f>IF(_xlfn.XLOOKUP($A265,Indata!$A:$A,Indata!C:C)&lt;&gt;0,(_xlfn.XLOOKUP($A265,Indata!$A:$A,Indata!C:C)*Modellvärden!C$7)+Modellvärden!C$6,"")</f>
        <v>46.548281799999998</v>
      </c>
      <c r="D265" s="56">
        <f>IF(_xlfn.XLOOKUP($A265,Indata!$A:$A,Indata!D:D)&lt;&gt;0,(_xlfn.XLOOKUP($A265,Indata!$A:$A,Indata!D:D)*Modellvärden!D$7)+Modellvärden!D$6,"")</f>
        <v>35.241488760000003</v>
      </c>
      <c r="E265" s="56">
        <f>IF(_xlfn.XLOOKUP($A265,Indata!$A:$A,Indata!E:E)&lt;&gt;0,(_xlfn.XLOOKUP($A265,Indata!$A:$A,Indata!E:E)*Modellvärden!E$7)+Modellvärden!E$6,"")</f>
        <v>37.870271000000002</v>
      </c>
      <c r="F265" s="56">
        <f>IF(_xlfn.XLOOKUP($A265,Indata!$A:$A,Indata!F:F)&lt;&gt;0,(_xlfn.XLOOKUP($A265,Indata!$A:$A,Indata!F:F)*Modellvärden!F$7)+Modellvärden!F$6,"")</f>
        <v>37.135150019287373</v>
      </c>
      <c r="G265" s="56">
        <f>IF(_xlfn.XLOOKUP($A265,Indata!$A:$A,Indata!G:G)&lt;&gt;0,(_xlfn.XLOOKUP($A265,Indata!$A:$A,Indata!G:G)*Modellvärden!G$7)+Modellvärden!G$6,"")</f>
        <v>33.159131199999997</v>
      </c>
      <c r="H265" s="56" t="str">
        <f>IF(_xlfn.XLOOKUP($A265,Indata!$A:$A,Indata!H:H)&lt;&gt;0,(_xlfn.XLOOKUP($A265,Indata!$A:$A,Indata!H:H)*Modellvärden!H$7)+Modellvärden!H$6,"")</f>
        <v/>
      </c>
      <c r="I265" s="56" t="str">
        <f>IF(_xlfn.XLOOKUP($A265,Indata!$A:$A,Indata!I:I)&lt;&gt;0,(_xlfn.XLOOKUP($A265,Indata!$A:$A,Indata!I:I)*Modellvärden!I$7)+Modellvärden!I$6,"")</f>
        <v/>
      </c>
      <c r="J265" s="56" t="str">
        <f>IF(_xlfn.XLOOKUP($A265,Indata!$A:$A,Indata!J:J)&lt;&gt;0,(_xlfn.XLOOKUP($A265,Indata!$A:$A,Indata!J:J)*Modellvärden!J$7)+Modellvärden!J$6,"")</f>
        <v/>
      </c>
      <c r="K265" s="56" t="str">
        <f>IF(_xlfn.XLOOKUP($A265,Indata!$A:$A,Indata!K:K)&lt;&gt;0,(_xlfn.XLOOKUP($A265,Indata!$A:$A,Indata!K:K)*Modellvärden!K$7)+Modellvärden!K$6,"")</f>
        <v/>
      </c>
      <c r="L265" s="56" t="str">
        <f>IF(_xlfn.XLOOKUP($A265,Indata!$A:$A,Indata!L:L)&lt;&gt;0,(_xlfn.XLOOKUP($A265,Indata!$A:$A,Indata!L:L)*Modellvärden!L$7)+Modellvärden!L$6,"")</f>
        <v/>
      </c>
      <c r="M265" t="str">
        <f>_xlfn.XLOOKUP(A265,Indata!A:A,Indata!M:M)</f>
        <v>Större stad</v>
      </c>
      <c r="N265" s="57">
        <f>IF(K265="",(B265*Modellvärden!B$11)+(C265*Modellvärden!C$11)+(D265*Modellvärden!D$11)+(E265*Modellvärden!E$11)+(F265*Modellvärden!F$11)+(G265*Modellvärden!G$11), (B265*Modellvärden!B$4)+(C265*Modellvärden!C$4)+(D265*Modellvärden!D$4)+(E265*Modellvärden!E$4)+(F265*Modellvärden!F$4)+(G265*Modellvärden!G$4)+(H265*Modellvärden!H$4)+(I265*Modellvärden!I$4)+(J265*Modellvärden!J$4)+(K265*Modellvärden!K$4)+(L265*Modellvärden!L$4))</f>
        <v>38.272065868535222</v>
      </c>
      <c r="O265" s="57">
        <f>IF(K265="",(B265*Modellvärden!B$12)+(C265*Modellvärden!C$12)+(D265*Modellvärden!D$12)+(E265*Modellvärden!E$12)+(F265*Modellvärden!F$12)+(G265*Modellvärden!G$12),(B265*Modellvärden!B$5)+(C265*Modellvärden!C$5)+(D265*Modellvärden!D$5)+(E265*Modellvärden!E$5)+(F265*Modellvärden!F$5)+(G265*Modellvärden!G$5)+(H265*Modellvärden!H$5)+(I265*Modellvärden!I$5)+(J265*Modellvärden!J$5)
+(K265*Modellvärden!K$5)+(L265*Modellvärden!L$5))</f>
        <v>39.158703603767037</v>
      </c>
      <c r="P265" s="57">
        <f>(_xlfn.XLOOKUP(M265,Regressionsresultat!$B$53:$B$61,Modellvärden!$B$21:$B$29)*Modellvärden!$B$18)</f>
        <v>46.017619999999994</v>
      </c>
      <c r="Q265" s="57">
        <f t="shared" si="4"/>
        <v>41.149463157434084</v>
      </c>
      <c r="R265" s="57"/>
    </row>
    <row r="266" spans="1:18" ht="16" x14ac:dyDescent="0.35">
      <c r="A266" s="55" t="s">
        <v>101</v>
      </c>
      <c r="B266" s="56">
        <f>IF(_xlfn.XLOOKUP($A266,Indata!$A:$A,Indata!B:B)&lt;&gt;0,(_xlfn.XLOOKUP($A266,Indata!$A:$A,Indata!B:B)*Modellvärden!B$7)+Modellvärden!B$6,"")</f>
        <v>34.853758195000005</v>
      </c>
      <c r="C266" s="56">
        <f>IF(_xlfn.XLOOKUP($A266,Indata!$A:$A,Indata!C:C)&lt;&gt;0,(_xlfn.XLOOKUP($A266,Indata!$A:$A,Indata!C:C)*Modellvärden!C$7)+Modellvärden!C$6,"")</f>
        <v>40.7182186</v>
      </c>
      <c r="D266" s="56">
        <f>IF(_xlfn.XLOOKUP($A266,Indata!$A:$A,Indata!D:D)&lt;&gt;0,(_xlfn.XLOOKUP($A266,Indata!$A:$A,Indata!D:D)*Modellvärden!D$7)+Modellvärden!D$6,"")</f>
        <v>34.27261008</v>
      </c>
      <c r="E266" s="56">
        <f>IF(_xlfn.XLOOKUP($A266,Indata!$A:$A,Indata!E:E)&lt;&gt;0,(_xlfn.XLOOKUP($A266,Indata!$A:$A,Indata!E:E)*Modellvärden!E$7)+Modellvärden!E$6,"")</f>
        <v>36.436110999999997</v>
      </c>
      <c r="F266" s="56">
        <f>IF(_xlfn.XLOOKUP($A266,Indata!$A:$A,Indata!F:F)&lt;&gt;0,(_xlfn.XLOOKUP($A266,Indata!$A:$A,Indata!F:F)*Modellvärden!F$7)+Modellvärden!F$6,"")</f>
        <v>37.479872238899695</v>
      </c>
      <c r="G266" s="56">
        <f>IF(_xlfn.XLOOKUP($A266,Indata!$A:$A,Indata!G:G)&lt;&gt;0,(_xlfn.XLOOKUP($A266,Indata!$A:$A,Indata!G:G)*Modellvärden!G$7)+Modellvärden!G$6,"")</f>
        <v>29.029162799999998</v>
      </c>
      <c r="H266" s="56">
        <f>IF(_xlfn.XLOOKUP($A266,Indata!$A:$A,Indata!H:H)&lt;&gt;0,(_xlfn.XLOOKUP($A266,Indata!$A:$A,Indata!H:H)*Modellvärden!H$7)+Modellvärden!H$6,"")</f>
        <v>37.561596340000001</v>
      </c>
      <c r="I266" s="56">
        <f>IF(_xlfn.XLOOKUP($A266,Indata!$A:$A,Indata!I:I)&lt;&gt;0,(_xlfn.XLOOKUP($A266,Indata!$A:$A,Indata!I:I)*Modellvärden!I$7)+Modellvärden!I$6,"")</f>
        <v>46.72567986</v>
      </c>
      <c r="J266" s="56">
        <f>IF(_xlfn.XLOOKUP($A266,Indata!$A:$A,Indata!J:J)&lt;&gt;0,(_xlfn.XLOOKUP($A266,Indata!$A:$A,Indata!J:J)*Modellvärden!J$7)+Modellvärden!J$6,"")</f>
        <v>40.321586720000006</v>
      </c>
      <c r="K266" s="56">
        <f>IF(_xlfn.XLOOKUP($A266,Indata!$A:$A,Indata!K:K)&lt;&gt;0,(_xlfn.XLOOKUP($A266,Indata!$A:$A,Indata!K:K)*Modellvärden!K$7)+Modellvärden!K$6,"")</f>
        <v>37.197444869999998</v>
      </c>
      <c r="L266" s="56">
        <f>IF(_xlfn.XLOOKUP($A266,Indata!$A:$A,Indata!L:L)&lt;&gt;0,(_xlfn.XLOOKUP($A266,Indata!$A:$A,Indata!L:L)*Modellvärden!L$7)+Modellvärden!L$6,"")</f>
        <v>40.166909200000021</v>
      </c>
      <c r="M266" t="str">
        <f>_xlfn.XLOOKUP(A266,Indata!A:A,Indata!M:M)</f>
        <v>Större stad</v>
      </c>
      <c r="N266" s="57">
        <f>IF(K266="",(B266*Modellvärden!B$11)+(C266*Modellvärden!C$11)+(D266*Modellvärden!D$11)+(E266*Modellvärden!E$11)+(F266*Modellvärden!F$11)+(G266*Modellvärden!G$11), (B266*Modellvärden!B$4)+(C266*Modellvärden!C$4)+(D266*Modellvärden!D$4)+(E266*Modellvärden!E$4)+(F266*Modellvärden!F$4)+(G266*Modellvärden!G$4)+(H266*Modellvärden!H$4)+(I266*Modellvärden!I$4)+(J266*Modellvärden!J$4)+(K266*Modellvärden!K$4)+(L266*Modellvärden!L$4))</f>
        <v>38.124913327207942</v>
      </c>
      <c r="O266" s="57">
        <f>IF(K266="",(B266*Modellvärden!B$12)+(C266*Modellvärden!C$12)+(D266*Modellvärden!D$12)+(E266*Modellvärden!E$12)+(F266*Modellvärden!F$12)+(G266*Modellvärden!G$12),(B266*Modellvärden!B$5)+(C266*Modellvärden!C$5)+(D266*Modellvärden!D$5)+(E266*Modellvärden!E$5)+(F266*Modellvärden!F$5)+(G266*Modellvärden!G$5)+(H266*Modellvärden!H$5)+(I266*Modellvärden!I$5)+(J266*Modellvärden!J$5)
+(K266*Modellvärden!K$5)+(L266*Modellvärden!L$5))</f>
        <v>38.491808714577139</v>
      </c>
      <c r="P266" s="57">
        <f>(_xlfn.XLOOKUP(M266,Regressionsresultat!$B$53:$B$61,Modellvärden!$B$21:$B$29)*Modellvärden!$B$18)</f>
        <v>46.017619999999994</v>
      </c>
      <c r="Q266" s="57">
        <f t="shared" si="4"/>
        <v>40.878114013928361</v>
      </c>
      <c r="R266" s="57"/>
    </row>
    <row r="267" spans="1:18" ht="16" x14ac:dyDescent="0.35">
      <c r="A267" s="55" t="s">
        <v>67</v>
      </c>
      <c r="B267" s="56">
        <f>IF(_xlfn.XLOOKUP($A267,Indata!$A:$A,Indata!B:B)&lt;&gt;0,(_xlfn.XLOOKUP($A267,Indata!$A:$A,Indata!B:B)*Modellvärden!B$7)+Modellvärden!B$6,"")</f>
        <v>36.668640652000001</v>
      </c>
      <c r="C267" s="56">
        <f>IF(_xlfn.XLOOKUP($A267,Indata!$A:$A,Indata!C:C)&lt;&gt;0,(_xlfn.XLOOKUP($A267,Indata!$A:$A,Indata!C:C)*Modellvärden!C$7)+Modellvärden!C$6,"")</f>
        <v>31.8975343</v>
      </c>
      <c r="D267" s="56">
        <f>IF(_xlfn.XLOOKUP($A267,Indata!$A:$A,Indata!D:D)&lt;&gt;0,(_xlfn.XLOOKUP($A267,Indata!$A:$A,Indata!D:D)*Modellvärden!D$7)+Modellvärden!D$6,"")</f>
        <v>33.795789120000002</v>
      </c>
      <c r="E267" s="56">
        <f>IF(_xlfn.XLOOKUP($A267,Indata!$A:$A,Indata!E:E)&lt;&gt;0,(_xlfn.XLOOKUP($A267,Indata!$A:$A,Indata!E:E)*Modellvärden!E$7)+Modellvärden!E$6,"")</f>
        <v>33.656145500000001</v>
      </c>
      <c r="F267" s="56">
        <f>IF(_xlfn.XLOOKUP($A267,Indata!$A:$A,Indata!F:F)&lt;&gt;0,(_xlfn.XLOOKUP($A267,Indata!$A:$A,Indata!F:F)*Modellvärden!F$7)+Modellvärden!F$6,"")</f>
        <v>33.096609288623405</v>
      </c>
      <c r="G267" s="56">
        <f>IF(_xlfn.XLOOKUP($A267,Indata!$A:$A,Indata!G:G)&lt;&gt;0,(_xlfn.XLOOKUP($A267,Indata!$A:$A,Indata!G:G)*Modellvärden!G$7)+Modellvärden!G$6,"")</f>
        <v>26.388691199999997</v>
      </c>
      <c r="H267" s="56" t="str">
        <f>IF(_xlfn.XLOOKUP($A267,Indata!$A:$A,Indata!H:H)&lt;&gt;0,(_xlfn.XLOOKUP($A267,Indata!$A:$A,Indata!H:H)*Modellvärden!H$7)+Modellvärden!H$6,"")</f>
        <v/>
      </c>
      <c r="I267" s="56" t="str">
        <f>IF(_xlfn.XLOOKUP($A267,Indata!$A:$A,Indata!I:I)&lt;&gt;0,(_xlfn.XLOOKUP($A267,Indata!$A:$A,Indata!I:I)*Modellvärden!I$7)+Modellvärden!I$6,"")</f>
        <v/>
      </c>
      <c r="J267" s="56" t="str">
        <f>IF(_xlfn.XLOOKUP($A267,Indata!$A:$A,Indata!J:J)&lt;&gt;0,(_xlfn.XLOOKUP($A267,Indata!$A:$A,Indata!J:J)*Modellvärden!J$7)+Modellvärden!J$6,"")</f>
        <v/>
      </c>
      <c r="K267" s="56" t="str">
        <f>IF(_xlfn.XLOOKUP($A267,Indata!$A:$A,Indata!K:K)&lt;&gt;0,(_xlfn.XLOOKUP($A267,Indata!$A:$A,Indata!K:K)*Modellvärden!K$7)+Modellvärden!K$6,"")</f>
        <v/>
      </c>
      <c r="L267" s="56" t="str">
        <f>IF(_xlfn.XLOOKUP($A267,Indata!$A:$A,Indata!L:L)&lt;&gt;0,(_xlfn.XLOOKUP($A267,Indata!$A:$A,Indata!L:L)*Modellvärden!L$7)+Modellvärden!L$6,"")</f>
        <v/>
      </c>
      <c r="M267" t="str">
        <f>_xlfn.XLOOKUP(A267,Indata!A:A,Indata!M:M)</f>
        <v>Pendlingskommun nära mindre tätort</v>
      </c>
      <c r="N267" s="57">
        <f>IF(K267="",(B267*Modellvärden!B$11)+(C267*Modellvärden!C$11)+(D267*Modellvärden!D$11)+(E267*Modellvärden!E$11)+(F267*Modellvärden!F$11)+(G267*Modellvärden!G$11), (B267*Modellvärden!B$4)+(C267*Modellvärden!C$4)+(D267*Modellvärden!D$4)+(E267*Modellvärden!E$4)+(F267*Modellvärden!F$4)+(G267*Modellvärden!G$4)+(H267*Modellvärden!H$4)+(I267*Modellvärden!I$4)+(J267*Modellvärden!J$4)+(K267*Modellvärden!K$4)+(L267*Modellvärden!L$4))</f>
        <v>32.31482144607547</v>
      </c>
      <c r="O267" s="57">
        <f>IF(K267="",(B267*Modellvärden!B$12)+(C267*Modellvärden!C$12)+(D267*Modellvärden!D$12)+(E267*Modellvärden!E$12)+(F267*Modellvärden!F$12)+(G267*Modellvärden!G$12),(B267*Modellvärden!B$5)+(C267*Modellvärden!C$5)+(D267*Modellvärden!D$5)+(E267*Modellvärden!E$5)+(F267*Modellvärden!F$5)+(G267*Modellvärden!G$5)+(H267*Modellvärden!H$5)+(I267*Modellvärden!I$5)+(J267*Modellvärden!J$5)
+(K267*Modellvärden!K$5)+(L267*Modellvärden!L$5))</f>
        <v>32.205970645640896</v>
      </c>
      <c r="P267" s="57">
        <f>(_xlfn.XLOOKUP(M267,Regressionsresultat!$B$53:$B$61,Modellvärden!$B$21:$B$29)*Modellvärden!$B$18)</f>
        <v>35.411339999999996</v>
      </c>
      <c r="Q267" s="57">
        <f t="shared" si="4"/>
        <v>33.31071069723879</v>
      </c>
      <c r="R267" s="57"/>
    </row>
    <row r="268" spans="1:18" ht="16" x14ac:dyDescent="0.35">
      <c r="A268" s="55" t="s">
        <v>153</v>
      </c>
      <c r="B268" s="56">
        <f>IF(_xlfn.XLOOKUP($A268,Indata!$A:$A,Indata!B:B)&lt;&gt;0,(_xlfn.XLOOKUP($A268,Indata!$A:$A,Indata!B:B)*Modellvärden!B$7)+Modellvärden!B$6,"")</f>
        <v>37.265153305000005</v>
      </c>
      <c r="C268" s="56">
        <f>IF(_xlfn.XLOOKUP($A268,Indata!$A:$A,Indata!C:C)&lt;&gt;0,(_xlfn.XLOOKUP($A268,Indata!$A:$A,Indata!C:C)*Modellvärden!C$7)+Modellvärden!C$6,"")</f>
        <v>34.552462900000002</v>
      </c>
      <c r="D268" s="56">
        <f>IF(_xlfn.XLOOKUP($A268,Indata!$A:$A,Indata!D:D)&lt;&gt;0,(_xlfn.XLOOKUP($A268,Indata!$A:$A,Indata!D:D)*Modellvärden!D$7)+Modellvärden!D$6,"")</f>
        <v>34.56479736</v>
      </c>
      <c r="E268" s="56">
        <f>IF(_xlfn.XLOOKUP($A268,Indata!$A:$A,Indata!E:E)&lt;&gt;0,(_xlfn.XLOOKUP($A268,Indata!$A:$A,Indata!E:E)*Modellvärden!E$7)+Modellvärden!E$6,"")</f>
        <v>34.878510800000001</v>
      </c>
      <c r="F268" s="56">
        <f>IF(_xlfn.XLOOKUP($A268,Indata!$A:$A,Indata!F:F)&lt;&gt;0,(_xlfn.XLOOKUP($A268,Indata!$A:$A,Indata!F:F)*Modellvärden!F$7)+Modellvärden!F$6,"")</f>
        <v>35.841557947278801</v>
      </c>
      <c r="G268" s="56">
        <f>IF(_xlfn.XLOOKUP($A268,Indata!$A:$A,Indata!G:G)&lt;&gt;0,(_xlfn.XLOOKUP($A268,Indata!$A:$A,Indata!G:G)*Modellvärden!G$7)+Modellvärden!G$6,"")</f>
        <v>41.283659199999995</v>
      </c>
      <c r="H268" s="56">
        <f>IF(_xlfn.XLOOKUP($A268,Indata!$A:$A,Indata!H:H)&lt;&gt;0,(_xlfn.XLOOKUP($A268,Indata!$A:$A,Indata!H:H)*Modellvärden!H$7)+Modellvärden!H$6,"")</f>
        <v>31.767243839999999</v>
      </c>
      <c r="I268" s="56">
        <f>IF(_xlfn.XLOOKUP($A268,Indata!$A:$A,Indata!I:I)&lt;&gt;0,(_xlfn.XLOOKUP($A268,Indata!$A:$A,Indata!I:I)*Modellvärden!I$7)+Modellvärden!I$6,"")</f>
        <v>34.82820984</v>
      </c>
      <c r="J268" s="56">
        <f>IF(_xlfn.XLOOKUP($A268,Indata!$A:$A,Indata!J:J)&lt;&gt;0,(_xlfn.XLOOKUP($A268,Indata!$A:$A,Indata!J:J)*Modellvärden!J$7)+Modellvärden!J$6,"")</f>
        <v>41.749167440000008</v>
      </c>
      <c r="K268" s="56">
        <f>IF(_xlfn.XLOOKUP($A268,Indata!$A:$A,Indata!K:K)&lt;&gt;0,(_xlfn.XLOOKUP($A268,Indata!$A:$A,Indata!K:K)*Modellvärden!K$7)+Modellvärden!K$6,"")</f>
        <v>31.565113230000005</v>
      </c>
      <c r="L268" s="56">
        <f>IF(_xlfn.XLOOKUP($A268,Indata!$A:$A,Indata!L:L)&lt;&gt;0,(_xlfn.XLOOKUP($A268,Indata!$A:$A,Indata!L:L)*Modellvärden!L$7)+Modellvärden!L$6,"")</f>
        <v>31.632615000000015</v>
      </c>
      <c r="M268" t="str">
        <f>_xlfn.XLOOKUP(A268,Indata!A:A,Indata!M:M)</f>
        <v>Mindre stad/tätort</v>
      </c>
      <c r="N268" s="57">
        <f>IF(K268="",(B268*Modellvärden!B$11)+(C268*Modellvärden!C$11)+(D268*Modellvärden!D$11)+(E268*Modellvärden!E$11)+(F268*Modellvärden!F$11)+(G268*Modellvärden!G$11), (B268*Modellvärden!B$4)+(C268*Modellvärden!C$4)+(D268*Modellvärden!D$4)+(E268*Modellvärden!E$4)+(F268*Modellvärden!F$4)+(G268*Modellvärden!G$4)+(H268*Modellvärden!H$4)+(I268*Modellvärden!I$4)+(J268*Modellvärden!J$4)+(K268*Modellvärden!K$4)+(L268*Modellvärden!L$4))</f>
        <v>35.376937157776624</v>
      </c>
      <c r="O268" s="57">
        <f>IF(K268="",(B268*Modellvärden!B$12)+(C268*Modellvärden!C$12)+(D268*Modellvärden!D$12)+(E268*Modellvärden!E$12)+(F268*Modellvärden!F$12)+(G268*Modellvärden!G$12),(B268*Modellvärden!B$5)+(C268*Modellvärden!C$5)+(D268*Modellvärden!D$5)+(E268*Modellvärden!E$5)+(F268*Modellvärden!F$5)+(G268*Modellvärden!G$5)+(H268*Modellvärden!H$5)+(I268*Modellvärden!I$5)+(J268*Modellvärden!J$5)
+(K268*Modellvärden!K$5)+(L268*Modellvärden!L$5))</f>
        <v>35.216279463757154</v>
      </c>
      <c r="P268" s="57">
        <f>(_xlfn.XLOOKUP(M268,Regressionsresultat!$B$53:$B$61,Modellvärden!$B$21:$B$29)*Modellvärden!$B$18)</f>
        <v>26.277491899999998</v>
      </c>
      <c r="Q268" s="57">
        <f t="shared" si="4"/>
        <v>32.29023617384459</v>
      </c>
      <c r="R268" s="57"/>
    </row>
    <row r="269" spans="1:18" ht="16" x14ac:dyDescent="0.35">
      <c r="A269" s="55" t="s">
        <v>208</v>
      </c>
      <c r="B269" s="56">
        <f>IF(_xlfn.XLOOKUP($A269,Indata!$A:$A,Indata!B:B)&lt;&gt;0,(_xlfn.XLOOKUP($A269,Indata!$A:$A,Indata!B:B)*Modellvärden!B$7)+Modellvärden!B$6,"")</f>
        <v>37.026306169000001</v>
      </c>
      <c r="C269" s="56">
        <f>IF(_xlfn.XLOOKUP($A269,Indata!$A:$A,Indata!C:C)&lt;&gt;0,(_xlfn.XLOOKUP($A269,Indata!$A:$A,Indata!C:C)*Modellvärden!C$7)+Modellvärden!C$6,"")</f>
        <v>32.683383399999997</v>
      </c>
      <c r="D269" s="56">
        <f>IF(_xlfn.XLOOKUP($A269,Indata!$A:$A,Indata!D:D)&lt;&gt;0,(_xlfn.XLOOKUP($A269,Indata!$A:$A,Indata!D:D)*Modellvärden!D$7)+Modellvärden!D$6,"")</f>
        <v>33.97146</v>
      </c>
      <c r="E269" s="56">
        <f>IF(_xlfn.XLOOKUP($A269,Indata!$A:$A,Indata!E:E)&lt;&gt;0,(_xlfn.XLOOKUP($A269,Indata!$A:$A,Indata!E:E)*Modellvärden!E$7)+Modellvärden!E$6,"")</f>
        <v>33.8884282</v>
      </c>
      <c r="F269" s="56">
        <f>IF(_xlfn.XLOOKUP($A269,Indata!$A:$A,Indata!F:F)&lt;&gt;0,(_xlfn.XLOOKUP($A269,Indata!$A:$A,Indata!F:F)*Modellvärden!F$7)+Modellvärden!F$6,"")</f>
        <v>34.932455296332677</v>
      </c>
      <c r="G269" s="56">
        <f>IF(_xlfn.XLOOKUP($A269,Indata!$A:$A,Indata!G:G)&lt;&gt;0,(_xlfn.XLOOKUP($A269,Indata!$A:$A,Indata!G:G)*Modellvärden!G$7)+Modellvärden!G$6,"")</f>
        <v>32.888313599999996</v>
      </c>
      <c r="H269" s="56">
        <f>IF(_xlfn.XLOOKUP($A269,Indata!$A:$A,Indata!H:H)&lt;&gt;0,(_xlfn.XLOOKUP($A269,Indata!$A:$A,Indata!H:H)*Modellvärden!H$7)+Modellvärden!H$6,"")</f>
        <v>39.091305399999996</v>
      </c>
      <c r="I269" s="56">
        <f>IF(_xlfn.XLOOKUP($A269,Indata!$A:$A,Indata!I:I)&lt;&gt;0,(_xlfn.XLOOKUP($A269,Indata!$A:$A,Indata!I:I)*Modellvärden!I$7)+Modellvärden!I$6,"")</f>
        <v>24.44956578</v>
      </c>
      <c r="J269" s="56">
        <f>IF(_xlfn.XLOOKUP($A269,Indata!$A:$A,Indata!J:J)&lt;&gt;0,(_xlfn.XLOOKUP($A269,Indata!$A:$A,Indata!J:J)*Modellvärden!J$7)+Modellvärden!J$6,"")</f>
        <v>32.813569600000001</v>
      </c>
      <c r="K269" s="56">
        <f>IF(_xlfn.XLOOKUP($A269,Indata!$A:$A,Indata!K:K)&lt;&gt;0,(_xlfn.XLOOKUP($A269,Indata!$A:$A,Indata!K:K)*Modellvärden!K$7)+Modellvärden!K$6,"")</f>
        <v>37.341863630000006</v>
      </c>
      <c r="L269" s="56">
        <f>IF(_xlfn.XLOOKUP($A269,Indata!$A:$A,Indata!L:L)&lt;&gt;0,(_xlfn.XLOOKUP($A269,Indata!$A:$A,Indata!L:L)*Modellvärden!L$7)+Modellvärden!L$6,"")</f>
        <v>30.709988600000003</v>
      </c>
      <c r="M269" t="str">
        <f>_xlfn.XLOOKUP(A269,Indata!A:A,Indata!M:M)</f>
        <v>Pendlingskommun nära mindre tätort</v>
      </c>
      <c r="N269" s="57">
        <f>IF(K269="",(B269*Modellvärden!B$11)+(C269*Modellvärden!C$11)+(D269*Modellvärden!D$11)+(E269*Modellvärden!E$11)+(F269*Modellvärden!F$11)+(G269*Modellvärden!G$11), (B269*Modellvärden!B$4)+(C269*Modellvärden!C$4)+(D269*Modellvärden!D$4)+(E269*Modellvärden!E$4)+(F269*Modellvärden!F$4)+(G269*Modellvärden!G$4)+(H269*Modellvärden!H$4)+(I269*Modellvärden!I$4)+(J269*Modellvärden!J$4)+(K269*Modellvärden!K$4)+(L269*Modellvärden!L$4))</f>
        <v>32.926049665872874</v>
      </c>
      <c r="O269" s="57">
        <f>IF(K269="",(B269*Modellvärden!B$12)+(C269*Modellvärden!C$12)+(D269*Modellvärden!D$12)+(E269*Modellvärden!E$12)+(F269*Modellvärden!F$12)+(G269*Modellvärden!G$12),(B269*Modellvärden!B$5)+(C269*Modellvärden!C$5)+(D269*Modellvärden!D$5)+(E269*Modellvärden!E$5)+(F269*Modellvärden!F$5)+(G269*Modellvärden!G$5)+(H269*Modellvärden!H$5)+(I269*Modellvärden!I$5)+(J269*Modellvärden!J$5)
+(K269*Modellvärden!K$5)+(L269*Modellvärden!L$5))</f>
        <v>32.404568064605087</v>
      </c>
      <c r="P269" s="57">
        <f>(_xlfn.XLOOKUP(M269,Regressionsresultat!$B$53:$B$61,Modellvärden!$B$21:$B$29)*Modellvärden!$B$18)</f>
        <v>35.411339999999996</v>
      </c>
      <c r="Q269" s="57">
        <f t="shared" si="4"/>
        <v>33.58065257682599</v>
      </c>
      <c r="R269" s="57"/>
    </row>
    <row r="270" spans="1:18" ht="16" x14ac:dyDescent="0.35">
      <c r="A270" s="55" t="s">
        <v>284</v>
      </c>
      <c r="B270" s="56">
        <f>IF(_xlfn.XLOOKUP($A270,Indata!$A:$A,Indata!B:B)&lt;&gt;0,(_xlfn.XLOOKUP($A270,Indata!$A:$A,Indata!B:B)*Modellvärden!B$7)+Modellvärden!B$6,"")</f>
        <v>32.313366559000002</v>
      </c>
      <c r="C270" s="56">
        <f>IF(_xlfn.XLOOKUP($A270,Indata!$A:$A,Indata!C:C)&lt;&gt;0,(_xlfn.XLOOKUP($A270,Indata!$A:$A,Indata!C:C)*Modellvärden!C$7)+Modellvärden!C$6,"")</f>
        <v>32.411355100000002</v>
      </c>
      <c r="D270" s="56">
        <f>IF(_xlfn.XLOOKUP($A270,Indata!$A:$A,Indata!D:D)&lt;&gt;0,(_xlfn.XLOOKUP($A270,Indata!$A:$A,Indata!D:D)*Modellvärden!D$7)+Modellvärden!D$6,"")</f>
        <v>33.7742784</v>
      </c>
      <c r="E270" s="56">
        <f>IF(_xlfn.XLOOKUP($A270,Indata!$A:$A,Indata!E:E)&lt;&gt;0,(_xlfn.XLOOKUP($A270,Indata!$A:$A,Indata!E:E)*Modellvärden!E$7)+Modellvärden!E$6,"")</f>
        <v>33.717097299999999</v>
      </c>
      <c r="F270" s="56">
        <f>IF(_xlfn.XLOOKUP($A270,Indata!$A:$A,Indata!F:F)&lt;&gt;0,(_xlfn.XLOOKUP($A270,Indata!$A:$A,Indata!F:F)*Modellvärden!F$7)+Modellvärden!F$6,"")</f>
        <v>35.362026825987094</v>
      </c>
      <c r="G270" s="56">
        <f>IF(_xlfn.XLOOKUP($A270,Indata!$A:$A,Indata!G:G)&lt;&gt;0,(_xlfn.XLOOKUP($A270,Indata!$A:$A,Indata!G:G)*Modellvärden!G$7)+Modellvärden!G$6,"")</f>
        <v>26.930326399999998</v>
      </c>
      <c r="H270" s="56">
        <f>IF(_xlfn.XLOOKUP($A270,Indata!$A:$A,Indata!H:H)&lt;&gt;0,(_xlfn.XLOOKUP($A270,Indata!$A:$A,Indata!H:H)*Modellvärden!H$7)+Modellvärden!H$6,"")</f>
        <v>30.144825140000002</v>
      </c>
      <c r="I270" s="56">
        <f>IF(_xlfn.XLOOKUP($A270,Indata!$A:$A,Indata!I:I)&lt;&gt;0,(_xlfn.XLOOKUP($A270,Indata!$A:$A,Indata!I:I)*Modellvärden!I$7)+Modellvärden!I$6,"")</f>
        <v>43.603648720000002</v>
      </c>
      <c r="J270" s="56">
        <f>IF(_xlfn.XLOOKUP($A270,Indata!$A:$A,Indata!J:J)&lt;&gt;0,(_xlfn.XLOOKUP($A270,Indata!$A:$A,Indata!J:J)*Modellvärden!J$7)+Modellvärden!J$6,"")</f>
        <v>30.169901599999999</v>
      </c>
      <c r="K270" s="56">
        <f>IF(_xlfn.XLOOKUP($A270,Indata!$A:$A,Indata!K:K)&lt;&gt;0,(_xlfn.XLOOKUP($A270,Indata!$A:$A,Indata!K:K)*Modellvärden!K$7)+Modellvärden!K$6,"")</f>
        <v>33.045405520000003</v>
      </c>
      <c r="L270" s="56">
        <f>IF(_xlfn.XLOOKUP($A270,Indata!$A:$A,Indata!L:L)&lt;&gt;0,(_xlfn.XLOOKUP($A270,Indata!$A:$A,Indata!L:L)*Modellvärden!L$7)+Modellvärden!L$6,"")</f>
        <v>31.171301800000009</v>
      </c>
      <c r="M270" t="str">
        <f>_xlfn.XLOOKUP(A270,Indata!A:A,Indata!M:M)</f>
        <v>Landsbygdskommun</v>
      </c>
      <c r="N270" s="57">
        <f>IF(K270="",(B270*Modellvärden!B$11)+(C270*Modellvärden!C$11)+(D270*Modellvärden!D$11)+(E270*Modellvärden!E$11)+(F270*Modellvärden!F$11)+(G270*Modellvärden!G$11), (B270*Modellvärden!B$4)+(C270*Modellvärden!C$4)+(D270*Modellvärden!D$4)+(E270*Modellvärden!E$4)+(F270*Modellvärden!F$4)+(G270*Modellvärden!G$4)+(H270*Modellvärden!H$4)+(I270*Modellvärden!I$4)+(J270*Modellvärden!J$4)+(K270*Modellvärden!K$4)+(L270*Modellvärden!L$4))</f>
        <v>33.116964466815396</v>
      </c>
      <c r="O270" s="57">
        <f>IF(K270="",(B270*Modellvärden!B$12)+(C270*Modellvärden!C$12)+(D270*Modellvärden!D$12)+(E270*Modellvärden!E$12)+(F270*Modellvärden!F$12)+(G270*Modellvärden!G$12),(B270*Modellvärden!B$5)+(C270*Modellvärden!C$5)+(D270*Modellvärden!D$5)+(E270*Modellvärden!E$5)+(F270*Modellvärden!F$5)+(G270*Modellvärden!G$5)+(H270*Modellvärden!H$5)+(I270*Modellvärden!I$5)+(J270*Modellvärden!J$5)
+(K270*Modellvärden!K$5)+(L270*Modellvärden!L$5))</f>
        <v>33.314967266139327</v>
      </c>
      <c r="P270" s="57">
        <f>(_xlfn.XLOOKUP(M270,Regressionsresultat!$B$53:$B$61,Modellvärden!$B$21:$B$29)*Modellvärden!$B$18)</f>
        <v>25.386849999999999</v>
      </c>
      <c r="Q270" s="57">
        <f t="shared" si="4"/>
        <v>30.606260577651572</v>
      </c>
      <c r="R270" s="57"/>
    </row>
    <row r="271" spans="1:18" ht="16" x14ac:dyDescent="0.35">
      <c r="A271" s="55" t="s">
        <v>297</v>
      </c>
      <c r="B271" s="56">
        <f>IF(_xlfn.XLOOKUP($A271,Indata!$A:$A,Indata!B:B)&lt;&gt;0,(_xlfn.XLOOKUP($A271,Indata!$A:$A,Indata!B:B)*Modellvärden!B$7)+Modellvärden!B$6,"")</f>
        <v>24.712346212</v>
      </c>
      <c r="C271" s="56">
        <f>IF(_xlfn.XLOOKUP($A271,Indata!$A:$A,Indata!C:C)&lt;&gt;0,(_xlfn.XLOOKUP($A271,Indata!$A:$A,Indata!C:C)*Modellvärden!C$7)+Modellvärden!C$6,"")</f>
        <v>32.726389599999997</v>
      </c>
      <c r="D271" s="56">
        <f>IF(_xlfn.XLOOKUP($A271,Indata!$A:$A,Indata!D:D)&lt;&gt;0,(_xlfn.XLOOKUP($A271,Indata!$A:$A,Indata!D:D)*Modellvärden!D$7)+Modellvärden!D$6,"")</f>
        <v>33.762626760000003</v>
      </c>
      <c r="E271" s="56">
        <f>IF(_xlfn.XLOOKUP($A271,Indata!$A:$A,Indata!E:E)&lt;&gt;0,(_xlfn.XLOOKUP($A271,Indata!$A:$A,Indata!E:E)*Modellvärden!E$7)+Modellvärden!E$6,"")</f>
        <v>33.845403400000002</v>
      </c>
      <c r="F271" s="56">
        <f>IF(_xlfn.XLOOKUP($A271,Indata!$A:$A,Indata!F:F)&lt;&gt;0,(_xlfn.XLOOKUP($A271,Indata!$A:$A,Indata!F:F)*Modellvärden!F$7)+Modellvärden!F$6,"")</f>
        <v>36.291515639902677</v>
      </c>
      <c r="G271" s="56">
        <f>IF(_xlfn.XLOOKUP($A271,Indata!$A:$A,Indata!G:G)&lt;&gt;0,(_xlfn.XLOOKUP($A271,Indata!$A:$A,Indata!G:G)*Modellvärden!G$7)+Modellvärden!G$6,"")</f>
        <v>26.591804399999997</v>
      </c>
      <c r="H271" s="56">
        <f>IF(_xlfn.XLOOKUP($A271,Indata!$A:$A,Indata!H:H)&lt;&gt;0,(_xlfn.XLOOKUP($A271,Indata!$A:$A,Indata!H:H)*Modellvärden!H$7)+Modellvärden!H$6,"")</f>
        <v>33.296952899999994</v>
      </c>
      <c r="I271" s="56">
        <f>IF(_xlfn.XLOOKUP($A271,Indata!$A:$A,Indata!I:I)&lt;&gt;0,(_xlfn.XLOOKUP($A271,Indata!$A:$A,Indata!I:I)*Modellvärden!I$7)+Modellvärden!I$6,"")</f>
        <v>23.268256700000002</v>
      </c>
      <c r="J271" s="56">
        <f>IF(_xlfn.XLOOKUP($A271,Indata!$A:$A,Indata!J:J)&lt;&gt;0,(_xlfn.XLOOKUP($A271,Indata!$A:$A,Indata!J:J)*Modellvärden!J$7)+Modellvärden!J$6,"")</f>
        <v>20.652696800000001</v>
      </c>
      <c r="K271" s="56">
        <f>IF(_xlfn.XLOOKUP($A271,Indata!$A:$A,Indata!K:K)&lt;&gt;0,(_xlfn.XLOOKUP($A271,Indata!$A:$A,Indata!K:K)*Modellvärden!K$7)+Modellvärden!K$6,"")</f>
        <v>32.72046331</v>
      </c>
      <c r="L271" s="56">
        <f>IF(_xlfn.XLOOKUP($A271,Indata!$A:$A,Indata!L:L)&lt;&gt;0,(_xlfn.XLOOKUP($A271,Indata!$A:$A,Indata!L:L)*Modellvärden!L$7)+Modellvärden!L$6,"")</f>
        <v>28.172765999999996</v>
      </c>
      <c r="M271" t="str">
        <f>_xlfn.XLOOKUP(A271,Indata!A:A,Indata!M:M)</f>
        <v>Landsbygdskommun med besöksnäring</v>
      </c>
      <c r="N271" s="57">
        <f>IF(K271="",(B271*Modellvärden!B$11)+(C271*Modellvärden!C$11)+(D271*Modellvärden!D$11)+(E271*Modellvärden!E$11)+(F271*Modellvärden!F$11)+(G271*Modellvärden!G$11), (B271*Modellvärden!B$4)+(C271*Modellvärden!C$4)+(D271*Modellvärden!D$4)+(E271*Modellvärden!E$4)+(F271*Modellvärden!F$4)+(G271*Modellvärden!G$4)+(H271*Modellvärden!H$4)+(I271*Modellvärden!I$4)+(J271*Modellvärden!J$4)+(K271*Modellvärden!K$4)+(L271*Modellvärden!L$4))</f>
        <v>29.138783472202277</v>
      </c>
      <c r="O271" s="57">
        <f>IF(K271="",(B271*Modellvärden!B$12)+(C271*Modellvärden!C$12)+(D271*Modellvärden!D$12)+(E271*Modellvärden!E$12)+(F271*Modellvärden!F$12)+(G271*Modellvärden!G$12),(B271*Modellvärden!B$5)+(C271*Modellvärden!C$5)+(D271*Modellvärden!D$5)+(E271*Modellvärden!E$5)+(F271*Modellvärden!F$5)+(G271*Modellvärden!G$5)+(H271*Modellvärden!H$5)+(I271*Modellvärden!I$5)+(J271*Modellvärden!J$5)
+(K271*Modellvärden!K$5)+(L271*Modellvärden!L$5))</f>
        <v>29.258301587377293</v>
      </c>
      <c r="P271" s="57">
        <f>(_xlfn.XLOOKUP(M271,Regressionsresultat!$B$53:$B$61,Modellvärden!$B$21:$B$29)*Modellvärden!$B$18)</f>
        <v>33.92051</v>
      </c>
      <c r="Q271" s="57">
        <f t="shared" si="4"/>
        <v>30.77253168652652</v>
      </c>
      <c r="R271" s="57"/>
    </row>
    <row r="272" spans="1:18" ht="16" x14ac:dyDescent="0.35">
      <c r="A272" s="55" t="s">
        <v>225</v>
      </c>
      <c r="B272" s="56">
        <f>IF(_xlfn.XLOOKUP($A272,Indata!$A:$A,Indata!B:B)&lt;&gt;0,(_xlfn.XLOOKUP($A272,Indata!$A:$A,Indata!B:B)*Modellvärden!B$7)+Modellvärden!B$6,"")</f>
        <v>35.322319645</v>
      </c>
      <c r="C272" s="56">
        <f>IF(_xlfn.XLOOKUP($A272,Indata!$A:$A,Indata!C:C)&lt;&gt;0,(_xlfn.XLOOKUP($A272,Indata!$A:$A,Indata!C:C)*Modellvärden!C$7)+Modellvärden!C$6,"")</f>
        <v>32.4849727</v>
      </c>
      <c r="D272" s="56">
        <f>IF(_xlfn.XLOOKUP($A272,Indata!$A:$A,Indata!D:D)&lt;&gt;0,(_xlfn.XLOOKUP($A272,Indata!$A:$A,Indata!D:D)*Modellvärden!D$7)+Modellvärden!D$6,"")</f>
        <v>33.810129600000003</v>
      </c>
      <c r="E272" s="56">
        <f>IF(_xlfn.XLOOKUP($A272,Indata!$A:$A,Indata!E:E)&lt;&gt;0,(_xlfn.XLOOKUP($A272,Indata!$A:$A,Indata!E:E)*Modellvärden!E$7)+Modellvärden!E$6,"")</f>
        <v>33.732975500000002</v>
      </c>
      <c r="F272" s="56">
        <f>IF(_xlfn.XLOOKUP($A272,Indata!$A:$A,Indata!F:F)&lt;&gt;0,(_xlfn.XLOOKUP($A272,Indata!$A:$A,Indata!F:F)*Modellvärden!F$7)+Modellvärden!F$6,"")</f>
        <v>35.438678565664716</v>
      </c>
      <c r="G272" s="56">
        <f>IF(_xlfn.XLOOKUP($A272,Indata!$A:$A,Indata!G:G)&lt;&gt;0,(_xlfn.XLOOKUP($A272,Indata!$A:$A,Indata!G:G)*Modellvärden!G$7)+Modellvärden!G$6,"")</f>
        <v>25.576238399999998</v>
      </c>
      <c r="H272" s="56">
        <f>IF(_xlfn.XLOOKUP($A272,Indata!$A:$A,Indata!H:H)&lt;&gt;0,(_xlfn.XLOOKUP($A272,Indata!$A:$A,Indata!H:H)*Modellvärden!H$7)+Modellvärden!H$6,"")</f>
        <v>30.793792619999998</v>
      </c>
      <c r="I272" s="56">
        <f>IF(_xlfn.XLOOKUP($A272,Indata!$A:$A,Indata!I:I)&lt;&gt;0,(_xlfn.XLOOKUP($A272,Indata!$A:$A,Indata!I:I)*Modellvärden!I$7)+Modellvärden!I$6,"")</f>
        <v>30.271731960000004</v>
      </c>
      <c r="J272" s="56">
        <f>IF(_xlfn.XLOOKUP($A272,Indata!$A:$A,Indata!J:J)&lt;&gt;0,(_xlfn.XLOOKUP($A272,Indata!$A:$A,Indata!J:J)*Modellvärden!J$7)+Modellvärden!J$6,"")</f>
        <v>40.427333440000005</v>
      </c>
      <c r="K272" s="56">
        <f>IF(_xlfn.XLOOKUP($A272,Indata!$A:$A,Indata!K:K)&lt;&gt;0,(_xlfn.XLOOKUP($A272,Indata!$A:$A,Indata!K:K)*Modellvärden!K$7)+Modellvärden!K$6,"")</f>
        <v>30.951333500000004</v>
      </c>
      <c r="L272" s="56">
        <f>IF(_xlfn.XLOOKUP($A272,Indata!$A:$A,Indata!L:L)&lt;&gt;0,(_xlfn.XLOOKUP($A272,Indata!$A:$A,Indata!L:L)*Modellvärden!L$7)+Modellvärden!L$6,"")</f>
        <v>28.864735800000005</v>
      </c>
      <c r="M272" t="str">
        <f>_xlfn.XLOOKUP(A272,Indata!A:A,Indata!M:M)</f>
        <v>Landsbygdskommun med besöksnäring</v>
      </c>
      <c r="N272" s="57">
        <f>IF(K272="",(B272*Modellvärden!B$11)+(C272*Modellvärden!C$11)+(D272*Modellvärden!D$11)+(E272*Modellvärden!E$11)+(F272*Modellvärden!F$11)+(G272*Modellvärden!G$11), (B272*Modellvärden!B$4)+(C272*Modellvärden!C$4)+(D272*Modellvärden!D$4)+(E272*Modellvärden!E$4)+(F272*Modellvärden!F$4)+(G272*Modellvärden!G$4)+(H272*Modellvärden!H$4)+(I272*Modellvärden!I$4)+(J272*Modellvärden!J$4)+(K272*Modellvärden!K$4)+(L272*Modellvärden!L$4))</f>
        <v>32.086904850562597</v>
      </c>
      <c r="O272" s="57">
        <f>IF(K272="",(B272*Modellvärden!B$12)+(C272*Modellvärden!C$12)+(D272*Modellvärden!D$12)+(E272*Modellvärden!E$12)+(F272*Modellvärden!F$12)+(G272*Modellvärden!G$12),(B272*Modellvärden!B$5)+(C272*Modellvärden!C$5)+(D272*Modellvärden!D$5)+(E272*Modellvärden!E$5)+(F272*Modellvärden!F$5)+(G272*Modellvärden!G$5)+(H272*Modellvärden!H$5)+(I272*Modellvärden!I$5)+(J272*Modellvärden!J$5)
+(K272*Modellvärden!K$5)+(L272*Modellvärden!L$5))</f>
        <v>31.860494724350119</v>
      </c>
      <c r="P272" s="57">
        <f>(_xlfn.XLOOKUP(M272,Regressionsresultat!$B$53:$B$61,Modellvärden!$B$21:$B$29)*Modellvärden!$B$18)</f>
        <v>33.92051</v>
      </c>
      <c r="Q272" s="57">
        <f t="shared" si="4"/>
        <v>32.622636524970908</v>
      </c>
      <c r="R272" s="57"/>
    </row>
    <row r="273" spans="1:18" ht="16" x14ac:dyDescent="0.35">
      <c r="A273" s="55" t="s">
        <v>313</v>
      </c>
      <c r="B273" s="56">
        <f>IF(_xlfn.XLOOKUP($A273,Indata!$A:$A,Indata!B:B)&lt;&gt;0,(_xlfn.XLOOKUP($A273,Indata!$A:$A,Indata!B:B)*Modellvärden!B$7)+Modellvärden!B$6,"")</f>
        <v>30.161816740000003</v>
      </c>
      <c r="C273" s="56">
        <f>IF(_xlfn.XLOOKUP($A273,Indata!$A:$A,Indata!C:C)&lt;&gt;0,(_xlfn.XLOOKUP($A273,Indata!$A:$A,Indata!C:C)*Modellvärden!C$7)+Modellvärden!C$6,"")</f>
        <v>31.8112402</v>
      </c>
      <c r="D273" s="56">
        <f>IF(_xlfn.XLOOKUP($A273,Indata!$A:$A,Indata!D:D)&lt;&gt;0,(_xlfn.XLOOKUP($A273,Indata!$A:$A,Indata!D:D)*Modellvärden!D$7)+Modellvärden!D$6,"")</f>
        <v>33.752767680000005</v>
      </c>
      <c r="E273" s="56">
        <f>IF(_xlfn.XLOOKUP($A273,Indata!$A:$A,Indata!E:E)&lt;&gt;0,(_xlfn.XLOOKUP($A273,Indata!$A:$A,Indata!E:E)*Modellvärden!E$7)+Modellvärden!E$6,"")</f>
        <v>33.621059799999998</v>
      </c>
      <c r="F273" s="56">
        <f>IF(_xlfn.XLOOKUP($A273,Indata!$A:$A,Indata!F:F)&lt;&gt;0,(_xlfn.XLOOKUP($A273,Indata!$A:$A,Indata!F:F)*Modellvärden!F$7)+Modellvärden!F$6,"")</f>
        <v>34.985063853342915</v>
      </c>
      <c r="G273" s="56">
        <f>IF(_xlfn.XLOOKUP($A273,Indata!$A:$A,Indata!G:G)&lt;&gt;0,(_xlfn.XLOOKUP($A273,Indata!$A:$A,Indata!G:G)*Modellvärden!G$7)+Modellvärden!G$6,"")</f>
        <v>25.508533999999997</v>
      </c>
      <c r="H273" s="56" t="str">
        <f>IF(_xlfn.XLOOKUP($A273,Indata!$A:$A,Indata!H:H)&lt;&gt;0,(_xlfn.XLOOKUP($A273,Indata!$A:$A,Indata!H:H)*Modellvärden!H$7)+Modellvärden!H$6,"")</f>
        <v/>
      </c>
      <c r="I273" s="56" t="str">
        <f>IF(_xlfn.XLOOKUP($A273,Indata!$A:$A,Indata!I:I)&lt;&gt;0,(_xlfn.XLOOKUP($A273,Indata!$A:$A,Indata!I:I)*Modellvärden!I$7)+Modellvärden!I$6,"")</f>
        <v/>
      </c>
      <c r="J273" s="56" t="str">
        <f>IF(_xlfn.XLOOKUP($A273,Indata!$A:$A,Indata!J:J)&lt;&gt;0,(_xlfn.XLOOKUP($A273,Indata!$A:$A,Indata!J:J)*Modellvärden!J$7)+Modellvärden!J$6,"")</f>
        <v/>
      </c>
      <c r="K273" s="56" t="str">
        <f>IF(_xlfn.XLOOKUP($A273,Indata!$A:$A,Indata!K:K)&lt;&gt;0,(_xlfn.XLOOKUP($A273,Indata!$A:$A,Indata!K:K)*Modellvärden!K$7)+Modellvärden!K$6,"")</f>
        <v/>
      </c>
      <c r="L273" s="56" t="str">
        <f>IF(_xlfn.XLOOKUP($A273,Indata!$A:$A,Indata!L:L)&lt;&gt;0,(_xlfn.XLOOKUP($A273,Indata!$A:$A,Indata!L:L)*Modellvärden!L$7)+Modellvärden!L$6,"")</f>
        <v/>
      </c>
      <c r="M273" t="str">
        <f>_xlfn.XLOOKUP(A273,Indata!A:A,Indata!M:M)</f>
        <v>Landsbygdskommun</v>
      </c>
      <c r="N273" s="57">
        <f>IF(K273="",(B273*Modellvärden!B$11)+(C273*Modellvärden!C$11)+(D273*Modellvärden!D$11)+(E273*Modellvärden!E$11)+(F273*Modellvärden!F$11)+(G273*Modellvärden!G$11), (B273*Modellvärden!B$4)+(C273*Modellvärden!C$4)+(D273*Modellvärden!D$4)+(E273*Modellvärden!E$4)+(F273*Modellvärden!F$4)+(G273*Modellvärden!G$4)+(H273*Modellvärden!H$4)+(I273*Modellvärden!I$4)+(J273*Modellvärden!J$4)+(K273*Modellvärden!K$4)+(L273*Modellvärden!L$4))</f>
        <v>31.267057304356364</v>
      </c>
      <c r="O273" s="57">
        <f>IF(K273="",(B273*Modellvärden!B$12)+(C273*Modellvärden!C$12)+(D273*Modellvärden!D$12)+(E273*Modellvärden!E$12)+(F273*Modellvärden!F$12)+(G273*Modellvärden!G$12),(B273*Modellvärden!B$5)+(C273*Modellvärden!C$5)+(D273*Modellvärden!D$5)+(E273*Modellvärden!E$5)+(F273*Modellvärden!F$5)+(G273*Modellvärden!G$5)+(H273*Modellvärden!H$5)+(I273*Modellvärden!I$5)+(J273*Modellvärden!J$5)
+(K273*Modellvärden!K$5)+(L273*Modellvärden!L$5))</f>
        <v>31.375391697464462</v>
      </c>
      <c r="P273" s="57">
        <f>(_xlfn.XLOOKUP(M273,Regressionsresultat!$B$53:$B$61,Modellvärden!$B$21:$B$29)*Modellvärden!$B$18)</f>
        <v>25.386849999999999</v>
      </c>
      <c r="Q273" s="57">
        <f t="shared" si="4"/>
        <v>29.343099667273606</v>
      </c>
      <c r="R273" s="57"/>
    </row>
    <row r="274" spans="1:18" ht="16" x14ac:dyDescent="0.35">
      <c r="A274" s="55" t="s">
        <v>145</v>
      </c>
      <c r="B274" s="56">
        <f>IF(_xlfn.XLOOKUP($A274,Indata!$A:$A,Indata!B:B)&lt;&gt;0,(_xlfn.XLOOKUP($A274,Indata!$A:$A,Indata!B:B)*Modellvärden!B$7)+Modellvärden!B$6,"")</f>
        <v>37.737786013000004</v>
      </c>
      <c r="C274" s="56">
        <f>IF(_xlfn.XLOOKUP($A274,Indata!$A:$A,Indata!C:C)&lt;&gt;0,(_xlfn.XLOOKUP($A274,Indata!$A:$A,Indata!C:C)*Modellvärden!C$7)+Modellvärden!C$6,"")</f>
        <v>33.101426199999999</v>
      </c>
      <c r="D274" s="56">
        <f>IF(_xlfn.XLOOKUP($A274,Indata!$A:$A,Indata!D:D)&lt;&gt;0,(_xlfn.XLOOKUP($A274,Indata!$A:$A,Indata!D:D)*Modellvärden!D$7)+Modellvärden!D$6,"")</f>
        <v>35.345457240000002</v>
      </c>
      <c r="E274" s="56">
        <f>IF(_xlfn.XLOOKUP($A274,Indata!$A:$A,Indata!E:E)&lt;&gt;0,(_xlfn.XLOOKUP($A274,Indata!$A:$A,Indata!E:E)*Modellvärden!E$7)+Modellvärden!E$6,"")</f>
        <v>34.518434200000002</v>
      </c>
      <c r="F274" s="56">
        <f>IF(_xlfn.XLOOKUP($A274,Indata!$A:$A,Indata!F:F)&lt;&gt;0,(_xlfn.XLOOKUP($A274,Indata!$A:$A,Indata!F:F)*Modellvärden!F$7)+Modellvärden!F$6,"")</f>
        <v>34.867435266507556</v>
      </c>
      <c r="G274" s="56">
        <f>IF(_xlfn.XLOOKUP($A274,Indata!$A:$A,Indata!G:G)&lt;&gt;0,(_xlfn.XLOOKUP($A274,Indata!$A:$A,Indata!G:G)*Modellvärden!G$7)+Modellvärden!G$6,"")</f>
        <v>30.247841999999999</v>
      </c>
      <c r="H274" s="56">
        <f>IF(_xlfn.XLOOKUP($A274,Indata!$A:$A,Indata!H:H)&lt;&gt;0,(_xlfn.XLOOKUP($A274,Indata!$A:$A,Indata!H:H)*Modellvärden!H$7)+Modellvärden!H$6,"")</f>
        <v>43.216884379999996</v>
      </c>
      <c r="I274" s="56">
        <f>IF(_xlfn.XLOOKUP($A274,Indata!$A:$A,Indata!I:I)&lt;&gt;0,(_xlfn.XLOOKUP($A274,Indata!$A:$A,Indata!I:I)*Modellvärden!I$7)+Modellvärden!I$6,"")</f>
        <v>32.887487780000001</v>
      </c>
      <c r="J274" s="56">
        <f>IF(_xlfn.XLOOKUP($A274,Indata!$A:$A,Indata!J:J)&lt;&gt;0,(_xlfn.XLOOKUP($A274,Indata!$A:$A,Indata!J:J)*Modellvärden!J$7)+Modellvärden!J$6,"")</f>
        <v>33.871036800000006</v>
      </c>
      <c r="K274" s="56">
        <f>IF(_xlfn.XLOOKUP($A274,Indata!$A:$A,Indata!K:K)&lt;&gt;0,(_xlfn.XLOOKUP($A274,Indata!$A:$A,Indata!K:K)*Modellvärden!K$7)+Modellvärden!K$6,"")</f>
        <v>37.702910530000004</v>
      </c>
      <c r="L274" s="56">
        <f>IF(_xlfn.XLOOKUP($A274,Indata!$A:$A,Indata!L:L)&lt;&gt;0,(_xlfn.XLOOKUP($A274,Indata!$A:$A,Indata!L:L)*Modellvärden!L$7)+Modellvärden!L$6,"")</f>
        <v>47.54792040000001</v>
      </c>
      <c r="M274" t="str">
        <f>_xlfn.XLOOKUP(A274,Indata!A:A,Indata!M:M)</f>
        <v>Pendlingskommun nära större stad</v>
      </c>
      <c r="N274" s="57">
        <f>IF(K274="",(B274*Modellvärden!B$11)+(C274*Modellvärden!C$11)+(D274*Modellvärden!D$11)+(E274*Modellvärden!E$11)+(F274*Modellvärden!F$11)+(G274*Modellvärden!G$11), (B274*Modellvärden!B$4)+(C274*Modellvärden!C$4)+(D274*Modellvärden!D$4)+(E274*Modellvärden!E$4)+(F274*Modellvärden!F$4)+(G274*Modellvärden!G$4)+(H274*Modellvärden!H$4)+(I274*Modellvärden!I$4)+(J274*Modellvärden!J$4)+(K274*Modellvärden!K$4)+(L274*Modellvärden!L$4))</f>
        <v>36.471304642263945</v>
      </c>
      <c r="O274" s="57">
        <f>IF(K274="",(B274*Modellvärden!B$12)+(C274*Modellvärden!C$12)+(D274*Modellvärden!D$12)+(E274*Modellvärden!E$12)+(F274*Modellvärden!F$12)+(G274*Modellvärden!G$12),(B274*Modellvärden!B$5)+(C274*Modellvärden!C$5)+(D274*Modellvärden!D$5)+(E274*Modellvärden!E$5)+(F274*Modellvärden!F$5)+(G274*Modellvärden!G$5)+(H274*Modellvärden!H$5)+(I274*Modellvärden!I$5)+(J274*Modellvärden!J$5)
+(K274*Modellvärden!K$5)+(L274*Modellvärden!L$5))</f>
        <v>36.36102069910708</v>
      </c>
      <c r="P274" s="57">
        <f>(_xlfn.XLOOKUP(M274,Regressionsresultat!$B$53:$B$61,Modellvärden!$B$21:$B$29)*Modellvärden!$B$18)</f>
        <v>32.423676999999998</v>
      </c>
      <c r="Q274" s="57">
        <f t="shared" si="4"/>
        <v>35.085334113790339</v>
      </c>
      <c r="R274" s="57"/>
    </row>
    <row r="275" spans="1:18" ht="16" x14ac:dyDescent="0.35">
      <c r="A275" s="55" t="s">
        <v>70</v>
      </c>
      <c r="B275" s="56">
        <f>IF(_xlfn.XLOOKUP($A275,Indata!$A:$A,Indata!B:B)&lt;&gt;0,(_xlfn.XLOOKUP($A275,Indata!$A:$A,Indata!B:B)*Modellvärden!B$7)+Modellvärden!B$6,"")</f>
        <v>36.648266023000005</v>
      </c>
      <c r="C275" s="56">
        <f>IF(_xlfn.XLOOKUP($A275,Indata!$A:$A,Indata!C:C)&lt;&gt;0,(_xlfn.XLOOKUP($A275,Indata!$A:$A,Indata!C:C)*Modellvärden!C$7)+Modellvärden!C$6,"")</f>
        <v>32.632114000000001</v>
      </c>
      <c r="D275" s="56">
        <f>IF(_xlfn.XLOOKUP($A275,Indata!$A:$A,Indata!D:D)&lt;&gt;0,(_xlfn.XLOOKUP($A275,Indata!$A:$A,Indata!D:D)*Modellvärden!D$7)+Modellvärden!D$6,"")</f>
        <v>33.897068760000003</v>
      </c>
      <c r="E275" s="56">
        <f>IF(_xlfn.XLOOKUP($A275,Indata!$A:$A,Indata!E:E)&lt;&gt;0,(_xlfn.XLOOKUP($A275,Indata!$A:$A,Indata!E:E)*Modellvärden!E$7)+Modellvärden!E$6,"")</f>
        <v>33.806220099999997</v>
      </c>
      <c r="F275" s="56">
        <f>IF(_xlfn.XLOOKUP($A275,Indata!$A:$A,Indata!F:F)&lt;&gt;0,(_xlfn.XLOOKUP($A275,Indata!$A:$A,Indata!F:F)*Modellvärden!F$7)+Modellvärden!F$6,"")</f>
        <v>33.438288753693726</v>
      </c>
      <c r="G275" s="56">
        <f>IF(_xlfn.XLOOKUP($A275,Indata!$A:$A,Indata!G:G)&lt;&gt;0,(_xlfn.XLOOKUP($A275,Indata!$A:$A,Indata!G:G)*Modellvärden!G$7)+Modellvärden!G$6,"")</f>
        <v>38.169256799999999</v>
      </c>
      <c r="H275" s="56">
        <f>IF(_xlfn.XLOOKUP($A275,Indata!$A:$A,Indata!H:H)&lt;&gt;0,(_xlfn.XLOOKUP($A275,Indata!$A:$A,Indata!H:H)*Modellvärden!H$7)+Modellvärden!H$6,"")</f>
        <v>31.396405280000003</v>
      </c>
      <c r="I275" s="56">
        <f>IF(_xlfn.XLOOKUP($A275,Indata!$A:$A,Indata!I:I)&lt;&gt;0,(_xlfn.XLOOKUP($A275,Indata!$A:$A,Indata!I:I)*Modellvärden!I$7)+Modellvärden!I$6,"")</f>
        <v>31.199903380000002</v>
      </c>
      <c r="J275" s="56">
        <f>IF(_xlfn.XLOOKUP($A275,Indata!$A:$A,Indata!J:J)&lt;&gt;0,(_xlfn.XLOOKUP($A275,Indata!$A:$A,Indata!J:J)*Modellvärden!J$7)+Modellvärden!J$6,"")</f>
        <v>39.475612960000007</v>
      </c>
      <c r="K275" s="56">
        <f>IF(_xlfn.XLOOKUP($A275,Indata!$A:$A,Indata!K:K)&lt;&gt;0,(_xlfn.XLOOKUP($A275,Indata!$A:$A,Indata!K:K)*Modellvärden!K$7)+Modellvärden!K$6,"")</f>
        <v>30.662495980000003</v>
      </c>
      <c r="L275" s="56">
        <f>IF(_xlfn.XLOOKUP($A275,Indata!$A:$A,Indata!L:L)&lt;&gt;0,(_xlfn.XLOOKUP($A275,Indata!$A:$A,Indata!L:L)*Modellvärden!L$7)+Modellvärden!L$6,"")</f>
        <v>29.326049000000012</v>
      </c>
      <c r="M275" t="str">
        <f>_xlfn.XLOOKUP(A275,Indata!A:A,Indata!M:M)</f>
        <v>Pendlingskommun nära större stad</v>
      </c>
      <c r="N275" s="57">
        <f>IF(K275="",(B275*Modellvärden!B$11)+(C275*Modellvärden!C$11)+(D275*Modellvärden!D$11)+(E275*Modellvärden!E$11)+(F275*Modellvärden!F$11)+(G275*Modellvärden!G$11), (B275*Modellvärden!B$4)+(C275*Modellvärden!C$4)+(D275*Modellvärden!D$4)+(E275*Modellvärden!E$4)+(F275*Modellvärden!F$4)+(G275*Modellvärden!G$4)+(H275*Modellvärden!H$4)+(I275*Modellvärden!I$4)+(J275*Modellvärden!J$4)+(K275*Modellvärden!K$4)+(L275*Modellvärden!L$4))</f>
        <v>33.531981158472071</v>
      </c>
      <c r="O275" s="57">
        <f>IF(K275="",(B275*Modellvärden!B$12)+(C275*Modellvärden!C$12)+(D275*Modellvärden!D$12)+(E275*Modellvärden!E$12)+(F275*Modellvärden!F$12)+(G275*Modellvärden!G$12),(B275*Modellvärden!B$5)+(C275*Modellvärden!C$5)+(D275*Modellvärden!D$5)+(E275*Modellvärden!E$5)+(F275*Modellvärden!F$5)+(G275*Modellvärden!G$5)+(H275*Modellvärden!H$5)+(I275*Modellvärden!I$5)+(J275*Modellvärden!J$5)
+(K275*Modellvärden!K$5)+(L275*Modellvärden!L$5))</f>
        <v>33.301026728295156</v>
      </c>
      <c r="P275" s="57">
        <f>(_xlfn.XLOOKUP(M275,Regressionsresultat!$B$53:$B$61,Modellvärden!$B$21:$B$29)*Modellvärden!$B$18)</f>
        <v>32.423676999999998</v>
      </c>
      <c r="Q275" s="57">
        <f t="shared" si="4"/>
        <v>33.085561628922413</v>
      </c>
      <c r="R275" s="57"/>
    </row>
    <row r="276" spans="1:18" ht="16" x14ac:dyDescent="0.35">
      <c r="A276" s="55" t="s">
        <v>99</v>
      </c>
      <c r="B276" s="56">
        <f>IF(_xlfn.XLOOKUP($A276,Indata!$A:$A,Indata!B:B)&lt;&gt;0,(_xlfn.XLOOKUP($A276,Indata!$A:$A,Indata!B:B)*Modellvärden!B$7)+Modellvärden!B$6,"")</f>
        <v>36.274260457000004</v>
      </c>
      <c r="C276" s="56">
        <f>IF(_xlfn.XLOOKUP($A276,Indata!$A:$A,Indata!C:C)&lt;&gt;0,(_xlfn.XLOOKUP($A276,Indata!$A:$A,Indata!C:C)*Modellvärden!C$7)+Modellvärden!C$6,"")</f>
        <v>33.239834799999997</v>
      </c>
      <c r="D276" s="56">
        <f>IF(_xlfn.XLOOKUP($A276,Indata!$A:$A,Indata!D:D)&lt;&gt;0,(_xlfn.XLOOKUP($A276,Indata!$A:$A,Indata!D:D)*Modellvärden!D$7)+Modellvärden!D$6,"")</f>
        <v>33.927542280000004</v>
      </c>
      <c r="E276" s="56">
        <f>IF(_xlfn.XLOOKUP($A276,Indata!$A:$A,Indata!E:E)&lt;&gt;0,(_xlfn.XLOOKUP($A276,Indata!$A:$A,Indata!E:E)*Modellvärden!E$7)+Modellvärden!E$6,"")</f>
        <v>34.808339400000001</v>
      </c>
      <c r="F276" s="56">
        <f>IF(_xlfn.XLOOKUP($A276,Indata!$A:$A,Indata!F:F)&lt;&gt;0,(_xlfn.XLOOKUP($A276,Indata!$A:$A,Indata!F:F)*Modellvärden!F$7)+Modellvärden!F$6,"")</f>
        <v>38.464130529515806</v>
      </c>
      <c r="G276" s="56">
        <f>IF(_xlfn.XLOOKUP($A276,Indata!$A:$A,Indata!G:G)&lt;&gt;0,(_xlfn.XLOOKUP($A276,Indata!$A:$A,Indata!G:G)*Modellvärden!G$7)+Modellvärden!G$6,"")</f>
        <v>40.674319599999997</v>
      </c>
      <c r="H276" s="56">
        <f>IF(_xlfn.XLOOKUP($A276,Indata!$A:$A,Indata!H:H)&lt;&gt;0,(_xlfn.XLOOKUP($A276,Indata!$A:$A,Indata!H:H)*Modellvärden!H$7)+Modellvärden!H$6,"")</f>
        <v>33.992275199999995</v>
      </c>
      <c r="I276" s="56">
        <f>IF(_xlfn.XLOOKUP($A276,Indata!$A:$A,Indata!I:I)&lt;&gt;0,(_xlfn.XLOOKUP($A276,Indata!$A:$A,Indata!I:I)*Modellvärden!I$7)+Modellvärden!I$6,"")</f>
        <v>39.469066940000005</v>
      </c>
      <c r="J276" s="56">
        <f>IF(_xlfn.XLOOKUP($A276,Indata!$A:$A,Indata!J:J)&lt;&gt;0,(_xlfn.XLOOKUP($A276,Indata!$A:$A,Indata!J:J)*Modellvärden!J$7)+Modellvärden!J$6,"")</f>
        <v>32.760696240000001</v>
      </c>
      <c r="K276" s="56">
        <f>IF(_xlfn.XLOOKUP($A276,Indata!$A:$A,Indata!K:K)&lt;&gt;0,(_xlfn.XLOOKUP($A276,Indata!$A:$A,Indata!K:K)*Modellvärden!K$7)+Modellvärden!K$6,"")</f>
        <v>34.634011880000003</v>
      </c>
      <c r="L276" s="56">
        <f>IF(_xlfn.XLOOKUP($A276,Indata!$A:$A,Indata!L:L)&lt;&gt;0,(_xlfn.XLOOKUP($A276,Indata!$A:$A,Indata!L:L)*Modellvärden!L$7)+Modellvärden!L$6,"")</f>
        <v>42.012162000000018</v>
      </c>
      <c r="M276" t="str">
        <f>_xlfn.XLOOKUP(A276,Indata!A:A,Indata!M:M)</f>
        <v>Pendlingskommun nära mindre tätort</v>
      </c>
      <c r="N276" s="57">
        <f>IF(K276="",(B276*Modellvärden!B$11)+(C276*Modellvärden!C$11)+(D276*Modellvärden!D$11)+(E276*Modellvärden!E$11)+(F276*Modellvärden!F$11)+(G276*Modellvärden!G$11), (B276*Modellvärden!B$4)+(C276*Modellvärden!C$4)+(D276*Modellvärden!D$4)+(E276*Modellvärden!E$4)+(F276*Modellvärden!F$4)+(G276*Modellvärden!G$4)+(H276*Modellvärden!H$4)+(I276*Modellvärden!I$4)+(J276*Modellvärden!J$4)+(K276*Modellvärden!K$4)+(L276*Modellvärden!L$4))</f>
        <v>36.529493846418838</v>
      </c>
      <c r="O276" s="57">
        <f>IF(K276="",(B276*Modellvärden!B$12)+(C276*Modellvärden!C$12)+(D276*Modellvärden!D$12)+(E276*Modellvärden!E$12)+(F276*Modellvärden!F$12)+(G276*Modellvärden!G$12),(B276*Modellvärden!B$5)+(C276*Modellvärden!C$5)+(D276*Modellvärden!D$5)+(E276*Modellvärden!E$5)+(F276*Modellvärden!F$5)+(G276*Modellvärden!G$5)+(H276*Modellvärden!H$5)+(I276*Modellvärden!I$5)+(J276*Modellvärden!J$5)
+(K276*Modellvärden!K$5)+(L276*Modellvärden!L$5))</f>
        <v>36.578226629510226</v>
      </c>
      <c r="P276" s="57">
        <f>(_xlfn.XLOOKUP(M276,Regressionsresultat!$B$53:$B$61,Modellvärden!$B$21:$B$29)*Modellvärden!$B$18)</f>
        <v>35.411339999999996</v>
      </c>
      <c r="Q276" s="57">
        <f t="shared" si="4"/>
        <v>36.17302015864302</v>
      </c>
      <c r="R276" s="57"/>
    </row>
    <row r="277" spans="1:18" ht="16" x14ac:dyDescent="0.35">
      <c r="A277" s="55" t="s">
        <v>264</v>
      </c>
      <c r="B277" s="56">
        <f>IF(_xlfn.XLOOKUP($A277,Indata!$A:$A,Indata!B:B)&lt;&gt;0,(_xlfn.XLOOKUP($A277,Indata!$A:$A,Indata!B:B)*Modellvärden!B$7)+Modellvärden!B$6,"")</f>
        <v>25.305741234999999</v>
      </c>
      <c r="C277" s="56">
        <f>IF(_xlfn.XLOOKUP($A277,Indata!$A:$A,Indata!C:C)&lt;&gt;0,(_xlfn.XLOOKUP($A277,Indata!$A:$A,Indata!C:C)*Modellvärden!C$7)+Modellvärden!C$6,"")</f>
        <v>32.206653099999997</v>
      </c>
      <c r="D277" s="56">
        <f>IF(_xlfn.XLOOKUP($A277,Indata!$A:$A,Indata!D:D)&lt;&gt;0,(_xlfn.XLOOKUP($A277,Indata!$A:$A,Indata!D:D)*Modellvärden!D$7)+Modellvärden!D$6,"")</f>
        <v>33.756352800000002</v>
      </c>
      <c r="E277" s="56">
        <f>IF(_xlfn.XLOOKUP($A277,Indata!$A:$A,Indata!E:E)&lt;&gt;0,(_xlfn.XLOOKUP($A277,Indata!$A:$A,Indata!E:E)*Modellvärden!E$7)+Modellvärden!E$6,"")</f>
        <v>33.708646000000002</v>
      </c>
      <c r="F277" s="56">
        <f>IF(_xlfn.XLOOKUP($A277,Indata!$A:$A,Indata!F:F)&lt;&gt;0,(_xlfn.XLOOKUP($A277,Indata!$A:$A,Indata!F:F)*Modellvärden!F$7)+Modellvärden!F$6,"")</f>
        <v>35.618229298945565</v>
      </c>
      <c r="G277" s="56">
        <f>IF(_xlfn.XLOOKUP($A277,Indata!$A:$A,Indata!G:G)&lt;&gt;0,(_xlfn.XLOOKUP($A277,Indata!$A:$A,Indata!G:G)*Modellvärden!G$7)+Modellvärden!G$6,"")</f>
        <v>26.794917599999998</v>
      </c>
      <c r="H277" s="56">
        <f>IF(_xlfn.XLOOKUP($A277,Indata!$A:$A,Indata!H:H)&lt;&gt;0,(_xlfn.XLOOKUP($A277,Indata!$A:$A,Indata!H:H)*Modellvärden!H$7)+Modellvärden!H$6,"")</f>
        <v>34.131339659999995</v>
      </c>
      <c r="I277" s="56">
        <f>IF(_xlfn.XLOOKUP($A277,Indata!$A:$A,Indata!I:I)&lt;&gt;0,(_xlfn.XLOOKUP($A277,Indata!$A:$A,Indata!I:I)*Modellvärden!I$7)+Modellvärden!I$6,"")</f>
        <v>23.268256700000002</v>
      </c>
      <c r="J277" s="56">
        <f>IF(_xlfn.XLOOKUP($A277,Indata!$A:$A,Indata!J:J)&lt;&gt;0,(_xlfn.XLOOKUP($A277,Indata!$A:$A,Indata!J:J)*Modellvärden!J$7)+Modellvärden!J$6,"")</f>
        <v>27.103246720000001</v>
      </c>
      <c r="K277" s="56">
        <f>IF(_xlfn.XLOOKUP($A277,Indata!$A:$A,Indata!K:K)&lt;&gt;0,(_xlfn.XLOOKUP($A277,Indata!$A:$A,Indata!K:K)*Modellvärden!K$7)+Modellvärden!K$6,"")</f>
        <v>31.853950750000003</v>
      </c>
      <c r="L277" s="56">
        <f>IF(_xlfn.XLOOKUP($A277,Indata!$A:$A,Indata!L:L)&lt;&gt;0,(_xlfn.XLOOKUP($A277,Indata!$A:$A,Indata!L:L)*Modellvärden!L$7)+Modellvärden!L$6,"")</f>
        <v>34.861807400000032</v>
      </c>
      <c r="M277" t="str">
        <f>_xlfn.XLOOKUP(A277,Indata!A:A,Indata!M:M)</f>
        <v>Landsbygdskommun med besöksnäring</v>
      </c>
      <c r="N277" s="57">
        <f>IF(K277="",(B277*Modellvärden!B$11)+(C277*Modellvärden!C$11)+(D277*Modellvärden!D$11)+(E277*Modellvärden!E$11)+(F277*Modellvärden!F$11)+(G277*Modellvärden!G$11), (B277*Modellvärden!B$4)+(C277*Modellvärden!C$4)+(D277*Modellvärden!D$4)+(E277*Modellvärden!E$4)+(F277*Modellvärden!F$4)+(G277*Modellvärden!G$4)+(H277*Modellvärden!H$4)+(I277*Modellvärden!I$4)+(J277*Modellvärden!J$4)+(K277*Modellvärden!K$4)+(L277*Modellvärden!L$4))</f>
        <v>30.457984566106514</v>
      </c>
      <c r="O277" s="57">
        <f>IF(K277="",(B277*Modellvärden!B$12)+(C277*Modellvärden!C$12)+(D277*Modellvärden!D$12)+(E277*Modellvärden!E$12)+(F277*Modellvärden!F$12)+(G277*Modellvärden!G$12),(B277*Modellvärden!B$5)+(C277*Modellvärden!C$5)+(D277*Modellvärden!D$5)+(E277*Modellvärden!E$5)+(F277*Modellvärden!F$5)+(G277*Modellvärden!G$5)+(H277*Modellvärden!H$5)+(I277*Modellvärden!I$5)+(J277*Modellvärden!J$5)
+(K277*Modellvärden!K$5)+(L277*Modellvärden!L$5))</f>
        <v>30.584151116115287</v>
      </c>
      <c r="P277" s="57">
        <f>(_xlfn.XLOOKUP(M277,Regressionsresultat!$B$53:$B$61,Modellvärden!$B$21:$B$29)*Modellvärden!$B$18)</f>
        <v>33.92051</v>
      </c>
      <c r="Q277" s="57">
        <f t="shared" si="4"/>
        <v>31.654215227407263</v>
      </c>
      <c r="R277" s="57"/>
    </row>
    <row r="278" spans="1:18" ht="16" x14ac:dyDescent="0.35">
      <c r="A278" s="55" t="s">
        <v>46</v>
      </c>
      <c r="B278" s="56">
        <f>IF(_xlfn.XLOOKUP($A278,Indata!$A:$A,Indata!B:B)&lt;&gt;0,(_xlfn.XLOOKUP($A278,Indata!$A:$A,Indata!B:B)*Modellvärden!B$7)+Modellvärden!B$6,"")</f>
        <v>37.503321898000003</v>
      </c>
      <c r="C278" s="56">
        <f>IF(_xlfn.XLOOKUP($A278,Indata!$A:$A,Indata!C:C)&lt;&gt;0,(_xlfn.XLOOKUP($A278,Indata!$A:$A,Indata!C:C)*Modellvärden!C$7)+Modellvärden!C$6,"")</f>
        <v>32.454830800000003</v>
      </c>
      <c r="D278" s="56">
        <f>IF(_xlfn.XLOOKUP($A278,Indata!$A:$A,Indata!D:D)&lt;&gt;0,(_xlfn.XLOOKUP($A278,Indata!$A:$A,Indata!D:D)*Modellvärden!D$7)+Modellvärden!D$6,"")</f>
        <v>34.137271800000001</v>
      </c>
      <c r="E278" s="56">
        <f>IF(_xlfn.XLOOKUP($A278,Indata!$A:$A,Indata!E:E)&lt;&gt;0,(_xlfn.XLOOKUP($A278,Indata!$A:$A,Indata!E:E)*Modellvärden!E$7)+Modellvärden!E$6,"")</f>
        <v>33.874854900000003</v>
      </c>
      <c r="F278" s="56">
        <f>IF(_xlfn.XLOOKUP($A278,Indata!$A:$A,Indata!F:F)&lt;&gt;0,(_xlfn.XLOOKUP($A278,Indata!$A:$A,Indata!F:F)*Modellvärden!F$7)+Modellvärden!F$6,"")</f>
        <v>33.730072138181818</v>
      </c>
      <c r="G278" s="56">
        <f>IF(_xlfn.XLOOKUP($A278,Indata!$A:$A,Indata!G:G)&lt;&gt;0,(_xlfn.XLOOKUP($A278,Indata!$A:$A,Indata!G:G)*Modellvärden!G$7)+Modellvärden!G$6,"")</f>
        <v>31.060294799999998</v>
      </c>
      <c r="H278" s="56" t="str">
        <f>IF(_xlfn.XLOOKUP($A278,Indata!$A:$A,Indata!H:H)&lt;&gt;0,(_xlfn.XLOOKUP($A278,Indata!$A:$A,Indata!H:H)*Modellvärden!H$7)+Modellvärden!H$6,"")</f>
        <v/>
      </c>
      <c r="I278" s="56" t="str">
        <f>IF(_xlfn.XLOOKUP($A278,Indata!$A:$A,Indata!I:I)&lt;&gt;0,(_xlfn.XLOOKUP($A278,Indata!$A:$A,Indata!I:I)*Modellvärden!I$7)+Modellvärden!I$6,"")</f>
        <v/>
      </c>
      <c r="J278" s="56" t="str">
        <f>IF(_xlfn.XLOOKUP($A278,Indata!$A:$A,Indata!J:J)&lt;&gt;0,(_xlfn.XLOOKUP($A278,Indata!$A:$A,Indata!J:J)*Modellvärden!J$7)+Modellvärden!J$6,"")</f>
        <v/>
      </c>
      <c r="K278" s="56" t="str">
        <f>IF(_xlfn.XLOOKUP($A278,Indata!$A:$A,Indata!K:K)&lt;&gt;0,(_xlfn.XLOOKUP($A278,Indata!$A:$A,Indata!K:K)*Modellvärden!K$7)+Modellvärden!K$6,"")</f>
        <v/>
      </c>
      <c r="L278" s="56" t="str">
        <f>IF(_xlfn.XLOOKUP($A278,Indata!$A:$A,Indata!L:L)&lt;&gt;0,(_xlfn.XLOOKUP($A278,Indata!$A:$A,Indata!L:L)*Modellvärden!L$7)+Modellvärden!L$6,"")</f>
        <v/>
      </c>
      <c r="M278" t="str">
        <f>_xlfn.XLOOKUP(A278,Indata!A:A,Indata!M:M)</f>
        <v>Pendlingskommun nära större stad</v>
      </c>
      <c r="N278" s="57">
        <f>IF(K278="",(B278*Modellvärden!B$11)+(C278*Modellvärden!C$11)+(D278*Modellvärden!D$11)+(E278*Modellvärden!E$11)+(F278*Modellvärden!F$11)+(G278*Modellvärden!G$11), (B278*Modellvärden!B$4)+(C278*Modellvärden!C$4)+(D278*Modellvärden!D$4)+(E278*Modellvärden!E$4)+(F278*Modellvärden!F$4)+(G278*Modellvärden!G$4)+(H278*Modellvärden!H$4)+(I278*Modellvärden!I$4)+(J278*Modellvärden!J$4)+(K278*Modellvärden!K$4)+(L278*Modellvärden!L$4))</f>
        <v>33.585255777809238</v>
      </c>
      <c r="O278" s="57">
        <f>IF(K278="",(B278*Modellvärden!B$12)+(C278*Modellvärden!C$12)+(D278*Modellvärden!D$12)+(E278*Modellvärden!E$12)+(F278*Modellvärden!F$12)+(G278*Modellvärden!G$12),(B278*Modellvärden!B$5)+(C278*Modellvärden!C$5)+(D278*Modellvärden!D$5)+(E278*Modellvärden!E$5)+(F278*Modellvärden!F$5)+(G278*Modellvärden!G$5)+(H278*Modellvärden!H$5)+(I278*Modellvärden!I$5)+(J278*Modellvärden!J$5)
+(K278*Modellvärden!K$5)+(L278*Modellvärden!L$5))</f>
        <v>33.373299301754443</v>
      </c>
      <c r="P278" s="57">
        <f>(_xlfn.XLOOKUP(M278,Regressionsresultat!$B$53:$B$61,Modellvärden!$B$21:$B$29)*Modellvärden!$B$18)</f>
        <v>32.423676999999998</v>
      </c>
      <c r="Q278" s="57">
        <f t="shared" si="4"/>
        <v>33.12741069318789</v>
      </c>
      <c r="R278" s="57"/>
    </row>
    <row r="279" spans="1:18" ht="16" x14ac:dyDescent="0.35">
      <c r="A279" s="55" t="s">
        <v>326</v>
      </c>
      <c r="B279" s="56">
        <f>IF(_xlfn.XLOOKUP($A279,Indata!$A:$A,Indata!B:B)&lt;&gt;0,(_xlfn.XLOOKUP($A279,Indata!$A:$A,Indata!B:B)*Modellvärden!B$7)+Modellvärden!B$6,"")</f>
        <v>34.790672035</v>
      </c>
      <c r="C279" s="56">
        <f>IF(_xlfn.XLOOKUP($A279,Indata!$A:$A,Indata!C:C)&lt;&gt;0,(_xlfn.XLOOKUP($A279,Indata!$A:$A,Indata!C:C)*Modellvärden!C$7)+Modellvärden!C$6,"")</f>
        <v>32.286843699999999</v>
      </c>
      <c r="D279" s="56">
        <f>IF(_xlfn.XLOOKUP($A279,Indata!$A:$A,Indata!D:D)&lt;&gt;0,(_xlfn.XLOOKUP($A279,Indata!$A:$A,Indata!D:D)*Modellvärden!D$7)+Modellvärden!D$6,"")</f>
        <v>33.788618880000001</v>
      </c>
      <c r="E279" s="56">
        <f>IF(_xlfn.XLOOKUP($A279,Indata!$A:$A,Indata!E:E)&lt;&gt;0,(_xlfn.XLOOKUP($A279,Indata!$A:$A,Indata!E:E)*Modellvärden!E$7)+Modellvärden!E$6,"")</f>
        <v>33.719658299999999</v>
      </c>
      <c r="F279" s="56">
        <f>IF(_xlfn.XLOOKUP($A279,Indata!$A:$A,Indata!F:F)&lt;&gt;0,(_xlfn.XLOOKUP($A279,Indata!$A:$A,Indata!F:F)*Modellvärden!F$7)+Modellvärden!F$6,"")</f>
        <v>35.156387780305899</v>
      </c>
      <c r="G279" s="56">
        <f>IF(_xlfn.XLOOKUP($A279,Indata!$A:$A,Indata!G:G)&lt;&gt;0,(_xlfn.XLOOKUP($A279,Indata!$A:$A,Indata!G:G)*Modellvärden!G$7)+Modellvärden!G$6,"")</f>
        <v>32.278973999999998</v>
      </c>
      <c r="H279" s="56">
        <f>IF(_xlfn.XLOOKUP($A279,Indata!$A:$A,Indata!H:H)&lt;&gt;0,(_xlfn.XLOOKUP($A279,Indata!$A:$A,Indata!H:H)*Modellvärden!H$7)+Modellvärden!H$6,"")</f>
        <v>34.131339659999995</v>
      </c>
      <c r="I279" s="56">
        <f>IF(_xlfn.XLOOKUP($A279,Indata!$A:$A,Indata!I:I)&lt;&gt;0,(_xlfn.XLOOKUP($A279,Indata!$A:$A,Indata!I:I)*Modellvärden!I$7)+Modellvärden!I$6,"")</f>
        <v>35.84076048</v>
      </c>
      <c r="J279" s="56">
        <f>IF(_xlfn.XLOOKUP($A279,Indata!$A:$A,Indata!J:J)&lt;&gt;0,(_xlfn.XLOOKUP($A279,Indata!$A:$A,Indata!J:J)*Modellvärden!J$7)+Modellvärden!J$6,"")</f>
        <v>32.919316320000007</v>
      </c>
      <c r="K279" s="56">
        <f>IF(_xlfn.XLOOKUP($A279,Indata!$A:$A,Indata!K:K)&lt;&gt;0,(_xlfn.XLOOKUP($A279,Indata!$A:$A,Indata!K:K)*Modellvärden!K$7)+Modellvärden!K$6,"")</f>
        <v>29.759878730000004</v>
      </c>
      <c r="L279" s="56">
        <f>IF(_xlfn.XLOOKUP($A279,Indata!$A:$A,Indata!L:L)&lt;&gt;0,(_xlfn.XLOOKUP($A279,Indata!$A:$A,Indata!L:L)*Modellvärden!L$7)+Modellvärden!L$6,"")</f>
        <v>28.403422599999999</v>
      </c>
      <c r="M279" t="str">
        <f>_xlfn.XLOOKUP(A279,Indata!A:A,Indata!M:M)</f>
        <v>Lågpendlingskommun nära större stad</v>
      </c>
      <c r="N279" s="57">
        <f>IF(K279="",(B279*Modellvärden!B$11)+(C279*Modellvärden!C$11)+(D279*Modellvärden!D$11)+(E279*Modellvärden!E$11)+(F279*Modellvärden!F$11)+(G279*Modellvärden!G$11), (B279*Modellvärden!B$4)+(C279*Modellvärden!C$4)+(D279*Modellvärden!D$4)+(E279*Modellvärden!E$4)+(F279*Modellvärden!F$4)+(G279*Modellvärden!G$4)+(H279*Modellvärden!H$4)+(I279*Modellvärden!I$4)+(J279*Modellvärden!J$4)+(K279*Modellvärden!K$4)+(L279*Modellvärden!L$4))</f>
        <v>32.877994582159992</v>
      </c>
      <c r="O279" s="57">
        <f>IF(K279="",(B279*Modellvärden!B$12)+(C279*Modellvärden!C$12)+(D279*Modellvärden!D$12)+(E279*Modellvärden!E$12)+(F279*Modellvärden!F$12)+(G279*Modellvärden!G$12),(B279*Modellvärden!B$5)+(C279*Modellvärden!C$5)+(D279*Modellvärden!D$5)+(E279*Modellvärden!E$5)+(F279*Modellvärden!F$5)+(G279*Modellvärden!G$5)+(H279*Modellvärden!H$5)+(I279*Modellvärden!I$5)+(J279*Modellvärden!J$5)
+(K279*Modellvärden!K$5)+(L279*Modellvärden!L$5))</f>
        <v>32.794026644466364</v>
      </c>
      <c r="P279" s="57">
        <f>(_xlfn.XLOOKUP(M279,Regressionsresultat!$B$53:$B$61,Modellvärden!$B$21:$B$29)*Modellvärden!$B$18)</f>
        <v>45.926090000000002</v>
      </c>
      <c r="Q279" s="57">
        <f t="shared" si="4"/>
        <v>37.199370408875453</v>
      </c>
      <c r="R279" s="57"/>
    </row>
    <row r="280" spans="1:18" ht="16" x14ac:dyDescent="0.35">
      <c r="A280" s="55" t="s">
        <v>157</v>
      </c>
      <c r="B280" s="56">
        <f>IF(_xlfn.XLOOKUP($A280,Indata!$A:$A,Indata!B:B)&lt;&gt;0,(_xlfn.XLOOKUP($A280,Indata!$A:$A,Indata!B:B)*Modellvärden!B$7)+Modellvärden!B$6,"")</f>
        <v>37.137348814000006</v>
      </c>
      <c r="C280" s="56">
        <f>IF(_xlfn.XLOOKUP($A280,Indata!$A:$A,Indata!C:C)&lt;&gt;0,(_xlfn.XLOOKUP($A280,Indata!$A:$A,Indata!C:C)*Modellvärden!C$7)+Modellvärden!C$6,"")</f>
        <v>35.768937399999999</v>
      </c>
      <c r="D280" s="56">
        <f>IF(_xlfn.XLOOKUP($A280,Indata!$A:$A,Indata!D:D)&lt;&gt;0,(_xlfn.XLOOKUP($A280,Indata!$A:$A,Indata!D:D)*Modellvärden!D$7)+Modellvärden!D$6,"")</f>
        <v>34.705513320000001</v>
      </c>
      <c r="E280" s="56">
        <f>IF(_xlfn.XLOOKUP($A280,Indata!$A:$A,Indata!E:E)&lt;&gt;0,(_xlfn.XLOOKUP($A280,Indata!$A:$A,Indata!E:E)*Modellvärden!E$7)+Modellvärden!E$6,"")</f>
        <v>35.587907799999996</v>
      </c>
      <c r="F280" s="56">
        <f>IF(_xlfn.XLOOKUP($A280,Indata!$A:$A,Indata!F:F)&lt;&gt;0,(_xlfn.XLOOKUP($A280,Indata!$A:$A,Indata!F:F)*Modellvärden!F$7)+Modellvärden!F$6,"")</f>
        <v>35.972476644528776</v>
      </c>
      <c r="G280" s="56">
        <f>IF(_xlfn.XLOOKUP($A280,Indata!$A:$A,Indata!G:G)&lt;&gt;0,(_xlfn.XLOOKUP($A280,Indata!$A:$A,Indata!G:G)*Modellvärden!G$7)+Modellvärden!G$6,"")</f>
        <v>28.216709999999999</v>
      </c>
      <c r="H280" s="56">
        <f>IF(_xlfn.XLOOKUP($A280,Indata!$A:$A,Indata!H:H)&lt;&gt;0,(_xlfn.XLOOKUP($A280,Indata!$A:$A,Indata!H:H)*Modellvärden!H$7)+Modellvärden!H$6,"")</f>
        <v>33.436017359999994</v>
      </c>
      <c r="I280" s="56">
        <f>IF(_xlfn.XLOOKUP($A280,Indata!$A:$A,Indata!I:I)&lt;&gt;0,(_xlfn.XLOOKUP($A280,Indata!$A:$A,Indata!I:I)*Modellvärden!I$7)+Modellvärden!I$6,"")</f>
        <v>46.641300640000004</v>
      </c>
      <c r="J280" s="56">
        <f>IF(_xlfn.XLOOKUP($A280,Indata!$A:$A,Indata!J:J)&lt;&gt;0,(_xlfn.XLOOKUP($A280,Indata!$A:$A,Indata!J:J)*Modellvärden!J$7)+Modellvärden!J$6,"")</f>
        <v>35.774477760000003</v>
      </c>
      <c r="K280" s="56">
        <f>IF(_xlfn.XLOOKUP($A280,Indata!$A:$A,Indata!K:K)&lt;&gt;0,(_xlfn.XLOOKUP($A280,Indata!$A:$A,Indata!K:K)*Modellvärden!K$7)+Modellvärden!K$6,"")</f>
        <v>31.709531989999999</v>
      </c>
      <c r="L280" s="56">
        <f>IF(_xlfn.XLOOKUP($A280,Indata!$A:$A,Indata!L:L)&lt;&gt;0,(_xlfn.XLOOKUP($A280,Indata!$A:$A,Indata!L:L)*Modellvärden!L$7)+Modellvärden!L$6,"")</f>
        <v>35.553777200000013</v>
      </c>
      <c r="M280" t="str">
        <f>_xlfn.XLOOKUP(A280,Indata!A:A,Indata!M:M)</f>
        <v>Pendlingskommun nära större stad</v>
      </c>
      <c r="N280" s="57">
        <f>IF(K280="",(B280*Modellvärden!B$11)+(C280*Modellvärden!C$11)+(D280*Modellvärden!D$11)+(E280*Modellvärden!E$11)+(F280*Modellvärden!F$11)+(G280*Modellvärden!G$11), (B280*Modellvärden!B$4)+(C280*Modellvärden!C$4)+(D280*Modellvärden!D$4)+(E280*Modellvärden!E$4)+(F280*Modellvärden!F$4)+(G280*Modellvärden!G$4)+(H280*Modellvärden!H$4)+(I280*Modellvärden!I$4)+(J280*Modellvärden!J$4)+(K280*Modellvärden!K$4)+(L280*Modellvärden!L$4))</f>
        <v>35.890243623974904</v>
      </c>
      <c r="O280" s="57">
        <f>IF(K280="",(B280*Modellvärden!B$12)+(C280*Modellvärden!C$12)+(D280*Modellvärden!D$12)+(E280*Modellvärden!E$12)+(F280*Modellvärden!F$12)+(G280*Modellvärden!G$12),(B280*Modellvärden!B$5)+(C280*Modellvärden!C$5)+(D280*Modellvärden!D$5)+(E280*Modellvärden!E$5)+(F280*Modellvärden!F$5)+(G280*Modellvärden!G$5)+(H280*Modellvärden!H$5)+(I280*Modellvärden!I$5)+(J280*Modellvärden!J$5)
+(K280*Modellvärden!K$5)+(L280*Modellvärden!L$5))</f>
        <v>36.194751031806248</v>
      </c>
      <c r="P280" s="57">
        <f>(_xlfn.XLOOKUP(M280,Regressionsresultat!$B$53:$B$61,Modellvärden!$B$21:$B$29)*Modellvärden!$B$18)</f>
        <v>32.423676999999998</v>
      </c>
      <c r="Q280" s="57">
        <f t="shared" si="4"/>
        <v>34.836223885260381</v>
      </c>
      <c r="R280" s="57"/>
    </row>
    <row r="281" spans="1:18" ht="16" x14ac:dyDescent="0.35">
      <c r="A281" s="55" t="s">
        <v>169</v>
      </c>
      <c r="B281" s="56">
        <f>IF(_xlfn.XLOOKUP($A281,Indata!$A:$A,Indata!B:B)&lt;&gt;0,(_xlfn.XLOOKUP($A281,Indata!$A:$A,Indata!B:B)*Modellvärden!B$7)+Modellvärden!B$6,"")</f>
        <v>37.859887075000003</v>
      </c>
      <c r="C281" s="56">
        <f>IF(_xlfn.XLOOKUP($A281,Indata!$A:$A,Indata!C:C)&lt;&gt;0,(_xlfn.XLOOKUP($A281,Indata!$A:$A,Indata!C:C)*Modellvärden!C$7)+Modellvärden!C$6,"")</f>
        <v>32.7597241</v>
      </c>
      <c r="D281" s="56">
        <f>IF(_xlfn.XLOOKUP($A281,Indata!$A:$A,Indata!D:D)&lt;&gt;0,(_xlfn.XLOOKUP($A281,Indata!$A:$A,Indata!D:D)*Modellvärden!D$7)+Modellvärden!D$6,"")</f>
        <v>38.20907184</v>
      </c>
      <c r="E281" s="56">
        <f>IF(_xlfn.XLOOKUP($A281,Indata!$A:$A,Indata!E:E)&lt;&gt;0,(_xlfn.XLOOKUP($A281,Indata!$A:$A,Indata!E:E)*Modellvärden!E$7)+Modellvärden!E$6,"")</f>
        <v>33.805707900000002</v>
      </c>
      <c r="F281" s="56">
        <f>IF(_xlfn.XLOOKUP($A281,Indata!$A:$A,Indata!F:F)&lt;&gt;0,(_xlfn.XLOOKUP($A281,Indata!$A:$A,Indata!F:F)*Modellvärden!F$7)+Modellvärden!F$6,"")</f>
        <v>33.464108218749999</v>
      </c>
      <c r="G281" s="56">
        <f>IF(_xlfn.XLOOKUP($A281,Indata!$A:$A,Indata!G:G)&lt;&gt;0,(_xlfn.XLOOKUP($A281,Indata!$A:$A,Indata!G:G)*Modellvärden!G$7)+Modellvärden!G$6,"")</f>
        <v>43.247086799999998</v>
      </c>
      <c r="H281" s="56">
        <f>IF(_xlfn.XLOOKUP($A281,Indata!$A:$A,Indata!H:H)&lt;&gt;0,(_xlfn.XLOOKUP($A281,Indata!$A:$A,Indata!H:H)*Modellvärden!H$7)+Modellvärden!H$6,"")</f>
        <v>31.164631180000001</v>
      </c>
      <c r="I281" s="56">
        <f>IF(_xlfn.XLOOKUP($A281,Indata!$A:$A,Indata!I:I)&lt;&gt;0,(_xlfn.XLOOKUP($A281,Indata!$A:$A,Indata!I:I)*Modellvärden!I$7)+Modellvärden!I$6,"")</f>
        <v>37.697103320000004</v>
      </c>
      <c r="J281" s="56">
        <f>IF(_xlfn.XLOOKUP($A281,Indata!$A:$A,Indata!J:J)&lt;&gt;0,(_xlfn.XLOOKUP($A281,Indata!$A:$A,Indata!J:J)*Modellvärden!J$7)+Modellvärden!J$6,"")</f>
        <v>29.746914720000003</v>
      </c>
      <c r="K281" s="56">
        <f>IF(_xlfn.XLOOKUP($A281,Indata!$A:$A,Indata!K:K)&lt;&gt;0,(_xlfn.XLOOKUP($A281,Indata!$A:$A,Indata!K:K)*Modellvärden!K$7)+Modellvärden!K$6,"")</f>
        <v>32.72046331</v>
      </c>
      <c r="L281" s="56">
        <f>IF(_xlfn.XLOOKUP($A281,Indata!$A:$A,Indata!L:L)&lt;&gt;0,(_xlfn.XLOOKUP($A281,Indata!$A:$A,Indata!L:L)*Modellvärden!L$7)+Modellvärden!L$6,"")</f>
        <v>26.096856599999995</v>
      </c>
      <c r="M281" t="str">
        <f>_xlfn.XLOOKUP(A281,Indata!A:A,Indata!M:M)</f>
        <v>Pendlingskommun nära storstad</v>
      </c>
      <c r="N281" s="57">
        <f>IF(K281="",(B281*Modellvärden!B$11)+(C281*Modellvärden!C$11)+(D281*Modellvärden!D$11)+(E281*Modellvärden!E$11)+(F281*Modellvärden!F$11)+(G281*Modellvärden!G$11), (B281*Modellvärden!B$4)+(C281*Modellvärden!C$4)+(D281*Modellvärden!D$4)+(E281*Modellvärden!E$4)+(F281*Modellvärden!F$4)+(G281*Modellvärden!G$4)+(H281*Modellvärden!H$4)+(I281*Modellvärden!I$4)+(J281*Modellvärden!J$4)+(K281*Modellvärden!K$4)+(L281*Modellvärden!L$4))</f>
        <v>34.270386462929984</v>
      </c>
      <c r="O281" s="57">
        <f>IF(K281="",(B281*Modellvärden!B$12)+(C281*Modellvärden!C$12)+(D281*Modellvärden!D$12)+(E281*Modellvärden!E$12)+(F281*Modellvärden!F$12)+(G281*Modellvärden!G$12),(B281*Modellvärden!B$5)+(C281*Modellvärden!C$5)+(D281*Modellvärden!D$5)+(E281*Modellvärden!E$5)+(F281*Modellvärden!F$5)+(G281*Modellvärden!G$5)+(H281*Modellvärden!H$5)+(I281*Modellvärden!I$5)+(J281*Modellvärden!J$5)
+(K281*Modellvärden!K$5)+(L281*Modellvärden!L$5))</f>
        <v>34.171716163725243</v>
      </c>
      <c r="P281" s="57">
        <f>(_xlfn.XLOOKUP(M281,Regressionsresultat!$B$53:$B$61,Modellvärden!$B$21:$B$29)*Modellvärden!$B$18)</f>
        <v>36.636769999999999</v>
      </c>
      <c r="Q281" s="57">
        <f t="shared" si="4"/>
        <v>35.026290875551744</v>
      </c>
      <c r="R281" s="57"/>
    </row>
    <row r="282" spans="1:18" ht="16" x14ac:dyDescent="0.35">
      <c r="A282" s="55" t="s">
        <v>65</v>
      </c>
      <c r="B282" s="56">
        <f>IF(_xlfn.XLOOKUP($A282,Indata!$A:$A,Indata!B:B)&lt;&gt;0,(_xlfn.XLOOKUP($A282,Indata!$A:$A,Indata!B:B)*Modellvärden!B$7)+Modellvärden!B$6,"")</f>
        <v>37.111527502000001</v>
      </c>
      <c r="C282" s="56">
        <f>IF(_xlfn.XLOOKUP($A282,Indata!$A:$A,Indata!C:C)&lt;&gt;0,(_xlfn.XLOOKUP($A282,Indata!$A:$A,Indata!C:C)*Modellvärden!C$7)+Modellvärden!C$6,"")</f>
        <v>32.051718100000002</v>
      </c>
      <c r="D282" s="56">
        <f>IF(_xlfn.XLOOKUP($A282,Indata!$A:$A,Indata!D:D)&lt;&gt;0,(_xlfn.XLOOKUP($A282,Indata!$A:$A,Indata!D:D)*Modellvärden!D$7)+Modellvärden!D$6,"")</f>
        <v>33.856736160000004</v>
      </c>
      <c r="E282" s="56">
        <f>IF(_xlfn.XLOOKUP($A282,Indata!$A:$A,Indata!E:E)&lt;&gt;0,(_xlfn.XLOOKUP($A282,Indata!$A:$A,Indata!E:E)*Modellvärden!E$7)+Modellvärden!E$6,"")</f>
        <v>33.706853299999999</v>
      </c>
      <c r="F282" s="56">
        <f>IF(_xlfn.XLOOKUP($A282,Indata!$A:$A,Indata!F:F)&lt;&gt;0,(_xlfn.XLOOKUP($A282,Indata!$A:$A,Indata!F:F)*Modellvärden!F$7)+Modellvärden!F$6,"")</f>
        <v>33.601305501222491</v>
      </c>
      <c r="G282" s="56">
        <f>IF(_xlfn.XLOOKUP($A282,Indata!$A:$A,Indata!G:G)&lt;&gt;0,(_xlfn.XLOOKUP($A282,Indata!$A:$A,Indata!G:G)*Modellvärden!G$7)+Modellvärden!G$6,"")</f>
        <v>28.081301199999999</v>
      </c>
      <c r="H282" s="56" t="str">
        <f>IF(_xlfn.XLOOKUP($A282,Indata!$A:$A,Indata!H:H)&lt;&gt;0,(_xlfn.XLOOKUP($A282,Indata!$A:$A,Indata!H:H)*Modellvärden!H$7)+Modellvärden!H$6,"")</f>
        <v/>
      </c>
      <c r="I282" s="56" t="str">
        <f>IF(_xlfn.XLOOKUP($A282,Indata!$A:$A,Indata!I:I)&lt;&gt;0,(_xlfn.XLOOKUP($A282,Indata!$A:$A,Indata!I:I)*Modellvärden!I$7)+Modellvärden!I$6,"")</f>
        <v/>
      </c>
      <c r="J282" s="56" t="str">
        <f>IF(_xlfn.XLOOKUP($A282,Indata!$A:$A,Indata!J:J)&lt;&gt;0,(_xlfn.XLOOKUP($A282,Indata!$A:$A,Indata!J:J)*Modellvärden!J$7)+Modellvärden!J$6,"")</f>
        <v/>
      </c>
      <c r="K282" s="56" t="str">
        <f>IF(_xlfn.XLOOKUP($A282,Indata!$A:$A,Indata!K:K)&lt;&gt;0,(_xlfn.XLOOKUP($A282,Indata!$A:$A,Indata!K:K)*Modellvärden!K$7)+Modellvärden!K$6,"")</f>
        <v/>
      </c>
      <c r="L282" s="56" t="str">
        <f>IF(_xlfn.XLOOKUP($A282,Indata!$A:$A,Indata!L:L)&lt;&gt;0,(_xlfn.XLOOKUP($A282,Indata!$A:$A,Indata!L:L)*Modellvärden!L$7)+Modellvärden!L$6,"")</f>
        <v/>
      </c>
      <c r="M282" t="str">
        <f>_xlfn.XLOOKUP(A282,Indata!A:A,Indata!M:M)</f>
        <v>Pendlingskommun nära mindre tätort</v>
      </c>
      <c r="N282" s="57">
        <f>IF(K282="",(B282*Modellvärden!B$11)+(C282*Modellvärden!C$11)+(D282*Modellvärden!D$11)+(E282*Modellvärden!E$11)+(F282*Modellvärden!F$11)+(G282*Modellvärden!G$11), (B282*Modellvärden!B$4)+(C282*Modellvärden!C$4)+(D282*Modellvärden!D$4)+(E282*Modellvärden!E$4)+(F282*Modellvärden!F$4)+(G282*Modellvärden!G$4)+(H282*Modellvärden!H$4)+(I282*Modellvärden!I$4)+(J282*Modellvärden!J$4)+(K282*Modellvärden!K$4)+(L282*Modellvärden!L$4))</f>
        <v>32.784125994902453</v>
      </c>
      <c r="O282" s="57">
        <f>IF(K282="",(B282*Modellvärden!B$12)+(C282*Modellvärden!C$12)+(D282*Modellvärden!D$12)+(E282*Modellvärden!E$12)+(F282*Modellvärden!F$12)+(G282*Modellvärden!G$12),(B282*Modellvärden!B$5)+(C282*Modellvärden!C$5)+(D282*Modellvärden!D$5)+(E282*Modellvärden!E$5)+(F282*Modellvärden!F$5)+(G282*Modellvärden!G$5)+(H282*Modellvärden!H$5)+(I282*Modellvärden!I$5)+(J282*Modellvärden!J$5)
+(K282*Modellvärden!K$5)+(L282*Modellvärden!L$5))</f>
        <v>32.615718172437312</v>
      </c>
      <c r="P282" s="57">
        <f>(_xlfn.XLOOKUP(M282,Regressionsresultat!$B$53:$B$61,Modellvärden!$B$21:$B$29)*Modellvärden!$B$18)</f>
        <v>35.411339999999996</v>
      </c>
      <c r="Q282" s="57">
        <f t="shared" si="4"/>
        <v>33.603728055779918</v>
      </c>
      <c r="R282" s="57"/>
    </row>
    <row r="283" spans="1:18" ht="16" x14ac:dyDescent="0.35">
      <c r="A283" s="55" t="s">
        <v>240</v>
      </c>
      <c r="B283" s="56">
        <f>IF(_xlfn.XLOOKUP($A283,Indata!$A:$A,Indata!B:B)&lt;&gt;0,(_xlfn.XLOOKUP($A283,Indata!$A:$A,Indata!B:B)*Modellvärden!B$7)+Modellvärden!B$6,"")</f>
        <v>35.390449029999999</v>
      </c>
      <c r="C283" s="56">
        <f>IF(_xlfn.XLOOKUP($A283,Indata!$A:$A,Indata!C:C)&lt;&gt;0,(_xlfn.XLOOKUP($A283,Indata!$A:$A,Indata!C:C)*Modellvärden!C$7)+Modellvärden!C$6,"")</f>
        <v>46.518797200000002</v>
      </c>
      <c r="D283" s="56">
        <f>IF(_xlfn.XLOOKUP($A283,Indata!$A:$A,Indata!D:D)&lt;&gt;0,(_xlfn.XLOOKUP($A283,Indata!$A:$A,Indata!D:D)*Modellvärden!D$7)+Modellvärden!D$6,"")</f>
        <v>34.787971080000005</v>
      </c>
      <c r="E283" s="56">
        <f>IF(_xlfn.XLOOKUP($A283,Indata!$A:$A,Indata!E:E)&lt;&gt;0,(_xlfn.XLOOKUP($A283,Indata!$A:$A,Indata!E:E)*Modellvärden!E$7)+Modellvärden!E$6,"")</f>
        <v>39.054477399999996</v>
      </c>
      <c r="F283" s="56">
        <f>IF(_xlfn.XLOOKUP($A283,Indata!$A:$A,Indata!F:F)&lt;&gt;0,(_xlfn.XLOOKUP($A283,Indata!$A:$A,Indata!F:F)*Modellvärden!F$7)+Modellvärden!F$6,"")</f>
        <v>37.88497522583625</v>
      </c>
      <c r="G283" s="56">
        <f>IF(_xlfn.XLOOKUP($A283,Indata!$A:$A,Indata!G:G)&lt;&gt;0,(_xlfn.XLOOKUP($A283,Indata!$A:$A,Indata!G:G)*Modellvärden!G$7)+Modellvärden!G$6,"")</f>
        <v>31.601929999999996</v>
      </c>
      <c r="H283" s="56">
        <f>IF(_xlfn.XLOOKUP($A283,Indata!$A:$A,Indata!H:H)&lt;&gt;0,(_xlfn.XLOOKUP($A283,Indata!$A:$A,Indata!H:H)*Modellvärden!H$7)+Modellvärden!H$6,"")</f>
        <v>41.038207839999998</v>
      </c>
      <c r="I283" s="56">
        <f>IF(_xlfn.XLOOKUP($A283,Indata!$A:$A,Indata!I:I)&lt;&gt;0,(_xlfn.XLOOKUP($A283,Indata!$A:$A,Indata!I:I)*Modellvärden!I$7)+Modellvärden!I$6,"")</f>
        <v>37.781482540000006</v>
      </c>
      <c r="J283" s="56">
        <f>IF(_xlfn.XLOOKUP($A283,Indata!$A:$A,Indata!J:J)&lt;&gt;0,(_xlfn.XLOOKUP($A283,Indata!$A:$A,Indata!J:J)*Modellvärden!J$7)+Modellvärden!J$6,"")</f>
        <v>38.894006000000005</v>
      </c>
      <c r="K283" s="56">
        <f>IF(_xlfn.XLOOKUP($A283,Indata!$A:$A,Indata!K:K)&lt;&gt;0,(_xlfn.XLOOKUP($A283,Indata!$A:$A,Indata!K:K)*Modellvärden!K$7)+Modellvärden!K$6,"")</f>
        <v>39.86919193</v>
      </c>
      <c r="L283" s="56">
        <f>IF(_xlfn.XLOOKUP($A283,Indata!$A:$A,Indata!L:L)&lt;&gt;0,(_xlfn.XLOOKUP($A283,Indata!$A:$A,Indata!L:L)*Modellvärden!L$7)+Modellvärden!L$6,"")</f>
        <v>38.552312999999998</v>
      </c>
      <c r="M283" t="str">
        <f>_xlfn.XLOOKUP(A283,Indata!A:A,Indata!M:M)</f>
        <v>Större stad</v>
      </c>
      <c r="N283" s="57">
        <f>IF(K283="",(B283*Modellvärden!B$11)+(C283*Modellvärden!C$11)+(D283*Modellvärden!D$11)+(E283*Modellvärden!E$11)+(F283*Modellvärden!F$11)+(G283*Modellvärden!G$11), (B283*Modellvärden!B$4)+(C283*Modellvärden!C$4)+(D283*Modellvärden!D$4)+(E283*Modellvärden!E$4)+(F283*Modellvärden!F$4)+(G283*Modellvärden!G$4)+(H283*Modellvärden!H$4)+(I283*Modellvärden!I$4)+(J283*Modellvärden!J$4)+(K283*Modellvärden!K$4)+(L283*Modellvärden!L$4))</f>
        <v>38.504512028495093</v>
      </c>
      <c r="O283" s="57">
        <f>IF(K283="",(B283*Modellvärden!B$12)+(C283*Modellvärden!C$12)+(D283*Modellvärden!D$12)+(E283*Modellvärden!E$12)+(F283*Modellvärden!F$12)+(G283*Modellvärden!G$12),(B283*Modellvärden!B$5)+(C283*Modellvärden!C$5)+(D283*Modellvärden!D$5)+(E283*Modellvärden!E$5)+(F283*Modellvärden!F$5)+(G283*Modellvärden!G$5)+(H283*Modellvärden!H$5)+(I283*Modellvärden!I$5)+(J283*Modellvärden!J$5)
+(K283*Modellvärden!K$5)+(L283*Modellvärden!L$5))</f>
        <v>38.911889519455841</v>
      </c>
      <c r="P283" s="57">
        <f>(_xlfn.XLOOKUP(M283,Regressionsresultat!$B$53:$B$61,Modellvärden!$B$21:$B$29)*Modellvärden!$B$18)</f>
        <v>46.017619999999994</v>
      </c>
      <c r="Q283" s="57">
        <f t="shared" si="4"/>
        <v>41.144673849316973</v>
      </c>
      <c r="R283" s="57"/>
    </row>
    <row r="284" spans="1:18" ht="16" x14ac:dyDescent="0.35">
      <c r="A284" s="55" t="s">
        <v>131</v>
      </c>
      <c r="B284" s="56">
        <f>IF(_xlfn.XLOOKUP($A284,Indata!$A:$A,Indata!B:B)&lt;&gt;0,(_xlfn.XLOOKUP($A284,Indata!$A:$A,Indata!B:B)*Modellvärden!B$7)+Modellvärden!B$6,"")</f>
        <v>37.321692442</v>
      </c>
      <c r="C284" s="56">
        <f>IF(_xlfn.XLOOKUP($A284,Indata!$A:$A,Indata!C:C)&lt;&gt;0,(_xlfn.XLOOKUP($A284,Indata!$A:$A,Indata!C:C)*Modellvärden!C$7)+Modellvärden!C$6,"")</f>
        <v>32.535678699999998</v>
      </c>
      <c r="D284" s="56">
        <f>IF(_xlfn.XLOOKUP($A284,Indata!$A:$A,Indata!D:D)&lt;&gt;0,(_xlfn.XLOOKUP($A284,Indata!$A:$A,Indata!D:D)*Modellvärden!D$7)+Modellvärden!D$6,"")</f>
        <v>34.040473560000002</v>
      </c>
      <c r="E284" s="56">
        <f>IF(_xlfn.XLOOKUP($A284,Indata!$A:$A,Indata!E:E)&lt;&gt;0,(_xlfn.XLOOKUP($A284,Indata!$A:$A,Indata!E:E)*Modellvärden!E$7)+Modellvärden!E$6,"")</f>
        <v>33.971148499999998</v>
      </c>
      <c r="F284" s="56">
        <f>IF(_xlfn.XLOOKUP($A284,Indata!$A:$A,Indata!F:F)&lt;&gt;0,(_xlfn.XLOOKUP($A284,Indata!$A:$A,Indata!F:F)*Modellvärden!F$7)+Modellvärden!F$6,"")</f>
        <v>34.576175677666185</v>
      </c>
      <c r="G284" s="56">
        <f>IF(_xlfn.XLOOKUP($A284,Indata!$A:$A,Indata!G:G)&lt;&gt;0,(_xlfn.XLOOKUP($A284,Indata!$A:$A,Indata!G:G)*Modellvärden!G$7)+Modellvärden!G$6,"")</f>
        <v>30.857181599999997</v>
      </c>
      <c r="H284" s="56">
        <f>IF(_xlfn.XLOOKUP($A284,Indata!$A:$A,Indata!H:H)&lt;&gt;0,(_xlfn.XLOOKUP($A284,Indata!$A:$A,Indata!H:H)*Modellvärden!H$7)+Modellvärden!H$6,"")</f>
        <v>38.8595313</v>
      </c>
      <c r="I284" s="56">
        <f>IF(_xlfn.XLOOKUP($A284,Indata!$A:$A,Indata!I:I)&lt;&gt;0,(_xlfn.XLOOKUP($A284,Indata!$A:$A,Indata!I:I)*Modellvärden!I$7)+Modellvärden!I$6,"")</f>
        <v>35.925139700000003</v>
      </c>
      <c r="J284" s="56">
        <f>IF(_xlfn.XLOOKUP($A284,Indata!$A:$A,Indata!J:J)&lt;&gt;0,(_xlfn.XLOOKUP($A284,Indata!$A:$A,Indata!J:J)*Modellvärden!J$7)+Modellvärden!J$6,"")</f>
        <v>27.367613520000003</v>
      </c>
      <c r="K284" s="56">
        <f>IF(_xlfn.XLOOKUP($A284,Indata!$A:$A,Indata!K:K)&lt;&gt;0,(_xlfn.XLOOKUP($A284,Indata!$A:$A,Indata!K:K)*Modellvärden!K$7)+Modellvärden!K$6,"")</f>
        <v>36.114304169999997</v>
      </c>
      <c r="L284" s="56">
        <f>IF(_xlfn.XLOOKUP($A284,Indata!$A:$A,Indata!L:L)&lt;&gt;0,(_xlfn.XLOOKUP($A284,Indata!$A:$A,Indata!L:L)*Modellvärden!L$7)+Modellvärden!L$6,"")</f>
        <v>39.705596000000014</v>
      </c>
      <c r="M284" t="str">
        <f>_xlfn.XLOOKUP(A284,Indata!A:A,Indata!M:M)</f>
        <v>Pendlingskommun nära större stad</v>
      </c>
      <c r="N284" s="57">
        <f>IF(K284="",(B284*Modellvärden!B$11)+(C284*Modellvärden!C$11)+(D284*Modellvärden!D$11)+(E284*Modellvärden!E$11)+(F284*Modellvärden!F$11)+(G284*Modellvärden!G$11), (B284*Modellvärden!B$4)+(C284*Modellvärden!C$4)+(D284*Modellvärden!D$4)+(E284*Modellvärden!E$4)+(F284*Modellvärden!F$4)+(G284*Modellvärden!G$4)+(H284*Modellvärden!H$4)+(I284*Modellvärden!I$4)+(J284*Modellvärden!J$4)+(K284*Modellvärden!K$4)+(L284*Modellvärden!L$4))</f>
        <v>34.679777595181712</v>
      </c>
      <c r="O284" s="57">
        <f>IF(K284="",(B284*Modellvärden!B$12)+(C284*Modellvärden!C$12)+(D284*Modellvärden!D$12)+(E284*Modellvärden!E$12)+(F284*Modellvärden!F$12)+(G284*Modellvärden!G$12),(B284*Modellvärden!B$5)+(C284*Modellvärden!C$5)+(D284*Modellvärden!D$5)+(E284*Modellvärden!E$5)+(F284*Modellvärden!F$5)+(G284*Modellvärden!G$5)+(H284*Modellvärden!H$5)+(I284*Modellvärden!I$5)+(J284*Modellvärden!J$5)
+(K284*Modellvärden!K$5)+(L284*Modellvärden!L$5))</f>
        <v>34.653709749009153</v>
      </c>
      <c r="P284" s="57">
        <f>(_xlfn.XLOOKUP(M284,Regressionsresultat!$B$53:$B$61,Modellvärden!$B$21:$B$29)*Modellvärden!$B$18)</f>
        <v>32.423676999999998</v>
      </c>
      <c r="Q284" s="57">
        <f t="shared" si="4"/>
        <v>33.919054781396959</v>
      </c>
      <c r="R284" s="57"/>
    </row>
    <row r="285" spans="1:18" ht="16" x14ac:dyDescent="0.35">
      <c r="A285" s="55" t="s">
        <v>291</v>
      </c>
      <c r="B285" s="56">
        <f>IF(_xlfn.XLOOKUP($A285,Indata!$A:$A,Indata!B:B)&lt;&gt;0,(_xlfn.XLOOKUP($A285,Indata!$A:$A,Indata!B:B)*Modellvärden!B$7)+Modellvärden!B$6,"")</f>
        <v>26.213154955</v>
      </c>
      <c r="C285" s="56">
        <f>IF(_xlfn.XLOOKUP($A285,Indata!$A:$A,Indata!C:C)&lt;&gt;0,(_xlfn.XLOOKUP($A285,Indata!$A:$A,Indata!C:C)*Modellvärden!C$7)+Modellvärden!C$6,"")</f>
        <v>36.765404199999999</v>
      </c>
      <c r="D285" s="56">
        <f>IF(_xlfn.XLOOKUP($A285,Indata!$A:$A,Indata!D:D)&lt;&gt;0,(_xlfn.XLOOKUP($A285,Indata!$A:$A,Indata!D:D)*Modellvärden!D$7)+Modellvärden!D$6,"")</f>
        <v>33.825366360000004</v>
      </c>
      <c r="E285" s="56">
        <f>IF(_xlfn.XLOOKUP($A285,Indata!$A:$A,Indata!E:E)&lt;&gt;0,(_xlfn.XLOOKUP($A285,Indata!$A:$A,Indata!E:E)*Modellvärden!E$7)+Modellvärden!E$6,"")</f>
        <v>34.002648800000003</v>
      </c>
      <c r="F285" s="56">
        <f>IF(_xlfn.XLOOKUP($A285,Indata!$A:$A,Indata!F:F)&lt;&gt;0,(_xlfn.XLOOKUP($A285,Indata!$A:$A,Indata!F:F)*Modellvärden!F$7)+Modellvärden!F$6,"")</f>
        <v>36.453912789207479</v>
      </c>
      <c r="G285" s="56">
        <f>IF(_xlfn.XLOOKUP($A285,Indata!$A:$A,Indata!G:G)&lt;&gt;0,(_xlfn.XLOOKUP($A285,Indata!$A:$A,Indata!G:G)*Modellvärden!G$7)+Modellvärden!G$6,"")</f>
        <v>26.998030799999999</v>
      </c>
      <c r="H285" s="56">
        <f>IF(_xlfn.XLOOKUP($A285,Indata!$A:$A,Indata!H:H)&lt;&gt;0,(_xlfn.XLOOKUP($A285,Indata!$A:$A,Indata!H:H)*Modellvärden!H$7)+Modellvärden!H$6,"")</f>
        <v>32.277146860000002</v>
      </c>
      <c r="I285" s="56">
        <f>IF(_xlfn.XLOOKUP($A285,Indata!$A:$A,Indata!I:I)&lt;&gt;0,(_xlfn.XLOOKUP($A285,Indata!$A:$A,Indata!I:I)*Modellvärden!I$7)+Modellvärden!I$6,"")</f>
        <v>32.212454020000003</v>
      </c>
      <c r="J285" s="56">
        <f>IF(_xlfn.XLOOKUP($A285,Indata!$A:$A,Indata!J:J)&lt;&gt;0,(_xlfn.XLOOKUP($A285,Indata!$A:$A,Indata!J:J)*Modellvärden!J$7)+Modellvärden!J$6,"")</f>
        <v>39.581359680000006</v>
      </c>
      <c r="K285" s="56">
        <f>IF(_xlfn.XLOOKUP($A285,Indata!$A:$A,Indata!K:K)&lt;&gt;0,(_xlfn.XLOOKUP($A285,Indata!$A:$A,Indata!K:K)*Modellvärden!K$7)+Modellvärden!K$6,"")</f>
        <v>33.839708700000003</v>
      </c>
      <c r="L285" s="56">
        <f>IF(_xlfn.XLOOKUP($A285,Indata!$A:$A,Indata!L:L)&lt;&gt;0,(_xlfn.XLOOKUP($A285,Indata!$A:$A,Indata!L:L)*Modellvärden!L$7)+Modellvärden!L$6,"")</f>
        <v>30.248675400000025</v>
      </c>
      <c r="M285" t="str">
        <f>_xlfn.XLOOKUP(A285,Indata!A:A,Indata!M:M)</f>
        <v>Mindre stad/tätort</v>
      </c>
      <c r="N285" s="57">
        <f>IF(K285="",(B285*Modellvärden!B$11)+(C285*Modellvärden!C$11)+(D285*Modellvärden!D$11)+(E285*Modellvärden!E$11)+(F285*Modellvärden!F$11)+(G285*Modellvärden!G$11), (B285*Modellvärden!B$4)+(C285*Modellvärden!C$4)+(D285*Modellvärden!D$4)+(E285*Modellvärden!E$4)+(F285*Modellvärden!F$4)+(G285*Modellvärden!G$4)+(H285*Modellvärden!H$4)+(I285*Modellvärden!I$4)+(J285*Modellvärden!J$4)+(K285*Modellvärden!K$4)+(L285*Modellvärden!L$4))</f>
        <v>32.749612259802205</v>
      </c>
      <c r="O285" s="57">
        <f>IF(K285="",(B285*Modellvärden!B$12)+(C285*Modellvärden!C$12)+(D285*Modellvärden!D$12)+(E285*Modellvärden!E$12)+(F285*Modellvärden!F$12)+(G285*Modellvärden!G$12),(B285*Modellvärden!B$5)+(C285*Modellvärden!C$5)+(D285*Modellvärden!D$5)+(E285*Modellvärden!E$5)+(F285*Modellvärden!F$5)+(G285*Modellvärden!G$5)+(H285*Modellvärden!H$5)+(I285*Modellvärden!I$5)+(J285*Modellvärden!J$5)
+(K285*Modellvärden!K$5)+(L285*Modellvärden!L$5))</f>
        <v>32.867460478005064</v>
      </c>
      <c r="P285" s="57">
        <f>(_xlfn.XLOOKUP(M285,Regressionsresultat!$B$53:$B$61,Modellvärden!$B$21:$B$29)*Modellvärden!$B$18)</f>
        <v>26.277491899999998</v>
      </c>
      <c r="Q285" s="57">
        <f t="shared" si="4"/>
        <v>30.631521545935755</v>
      </c>
      <c r="R285" s="57"/>
    </row>
    <row r="286" spans="1:18" ht="16" x14ac:dyDescent="0.35">
      <c r="A286" s="55" t="s">
        <v>300</v>
      </c>
      <c r="B286" s="56">
        <f>IF(_xlfn.XLOOKUP($A286,Indata!$A:$A,Indata!B:B)&lt;&gt;0,(_xlfn.XLOOKUP($A286,Indata!$A:$A,Indata!B:B)*Modellvärden!B$7)+Modellvärden!B$6,"")</f>
        <v>33.857290291000005</v>
      </c>
      <c r="C286" s="56">
        <f>IF(_xlfn.XLOOKUP($A286,Indata!$A:$A,Indata!C:C)&lt;&gt;0,(_xlfn.XLOOKUP($A286,Indata!$A:$A,Indata!C:C)*Modellvärden!C$7)+Modellvärden!C$6,"")</f>
        <v>37.648345900000002</v>
      </c>
      <c r="D286" s="56">
        <f>IF(_xlfn.XLOOKUP($A286,Indata!$A:$A,Indata!D:D)&lt;&gt;0,(_xlfn.XLOOKUP($A286,Indata!$A:$A,Indata!D:D)*Modellvärden!D$7)+Modellvärden!D$6,"")</f>
        <v>34.010896320000001</v>
      </c>
      <c r="E286" s="56">
        <f>IF(_xlfn.XLOOKUP($A286,Indata!$A:$A,Indata!E:E)&lt;&gt;0,(_xlfn.XLOOKUP($A286,Indata!$A:$A,Indata!E:E)*Modellvärden!E$7)+Modellvärden!E$6,"")</f>
        <v>35.514663200000001</v>
      </c>
      <c r="F286" s="56">
        <f>IF(_xlfn.XLOOKUP($A286,Indata!$A:$A,Indata!F:F)&lt;&gt;0,(_xlfn.XLOOKUP($A286,Indata!$A:$A,Indata!F:F)*Modellvärden!F$7)+Modellvärden!F$6,"")</f>
        <v>37.951227348950766</v>
      </c>
      <c r="G286" s="56">
        <f>IF(_xlfn.XLOOKUP($A286,Indata!$A:$A,Indata!G:G)&lt;&gt;0,(_xlfn.XLOOKUP($A286,Indata!$A:$A,Indata!G:G)*Modellvärden!G$7)+Modellvärden!G$6,"")</f>
        <v>27.675074799999997</v>
      </c>
      <c r="H286" s="56">
        <f>IF(_xlfn.XLOOKUP($A286,Indata!$A:$A,Indata!H:H)&lt;&gt;0,(_xlfn.XLOOKUP($A286,Indata!$A:$A,Indata!H:H)*Modellvärden!H$7)+Modellvärden!H$6,"")</f>
        <v>33.992275199999995</v>
      </c>
      <c r="I286" s="56">
        <f>IF(_xlfn.XLOOKUP($A286,Indata!$A:$A,Indata!I:I)&lt;&gt;0,(_xlfn.XLOOKUP($A286,Indata!$A:$A,Indata!I:I)*Modellvärden!I$7)+Modellvärden!I$6,"")</f>
        <v>37.950240980000004</v>
      </c>
      <c r="J286" s="56">
        <f>IF(_xlfn.XLOOKUP($A286,Indata!$A:$A,Indata!J:J)&lt;&gt;0,(_xlfn.XLOOKUP($A286,Indata!$A:$A,Indata!J:J)*Modellvärden!J$7)+Modellvärden!J$6,"")</f>
        <v>43.282494880000002</v>
      </c>
      <c r="K286" s="56">
        <f>IF(_xlfn.XLOOKUP($A286,Indata!$A:$A,Indata!K:K)&lt;&gt;0,(_xlfn.XLOOKUP($A286,Indata!$A:$A,Indata!K:K)*Modellvärden!K$7)+Modellvärden!K$6,"")</f>
        <v>39.977506000000005</v>
      </c>
      <c r="L286" s="56">
        <f>IF(_xlfn.XLOOKUP($A286,Indata!$A:$A,Indata!L:L)&lt;&gt;0,(_xlfn.XLOOKUP($A286,Indata!$A:$A,Indata!L:L)*Modellvärden!L$7)+Modellvärden!L$6,"")</f>
        <v>28.634079200000002</v>
      </c>
      <c r="M286" t="str">
        <f>_xlfn.XLOOKUP(A286,Indata!A:A,Indata!M:M)</f>
        <v>Större stad</v>
      </c>
      <c r="N286" s="57">
        <f>IF(K286="",(B286*Modellvärden!B$11)+(C286*Modellvärden!C$11)+(D286*Modellvärden!D$11)+(E286*Modellvärden!E$11)+(F286*Modellvärden!F$11)+(G286*Modellvärden!G$11), (B286*Modellvärden!B$4)+(C286*Modellvärden!C$4)+(D286*Modellvärden!D$4)+(E286*Modellvärden!E$4)+(F286*Modellvärden!F$4)+(G286*Modellvärden!G$4)+(H286*Modellvärden!H$4)+(I286*Modellvärden!I$4)+(J286*Modellvärden!J$4)+(K286*Modellvärden!K$4)+(L286*Modellvärden!L$4))</f>
        <v>35.088671455776478</v>
      </c>
      <c r="O286" s="57">
        <f>IF(K286="",(B286*Modellvärden!B$12)+(C286*Modellvärden!C$12)+(D286*Modellvärden!D$12)+(E286*Modellvärden!E$12)+(F286*Modellvärden!F$12)+(G286*Modellvärden!G$12),(B286*Modellvärden!B$5)+(C286*Modellvärden!C$5)+(D286*Modellvärden!D$5)+(E286*Modellvärden!E$5)+(F286*Modellvärden!F$5)+(G286*Modellvärden!G$5)+(H286*Modellvärden!H$5)+(I286*Modellvärden!I$5)+(J286*Modellvärden!J$5)
+(K286*Modellvärden!K$5)+(L286*Modellvärden!L$5))</f>
        <v>34.864618891929609</v>
      </c>
      <c r="P286" s="57">
        <f>(_xlfn.XLOOKUP(M286,Regressionsresultat!$B$53:$B$61,Modellvärden!$B$21:$B$29)*Modellvärden!$B$18)</f>
        <v>46.017619999999994</v>
      </c>
      <c r="Q286" s="57">
        <f t="shared" si="4"/>
        <v>38.656970115902027</v>
      </c>
      <c r="R286" s="57"/>
    </row>
    <row r="287" spans="1:18" ht="16" x14ac:dyDescent="0.35">
      <c r="A287" s="55" t="s">
        <v>16</v>
      </c>
      <c r="B287" s="56">
        <f>IF(_xlfn.XLOOKUP($A287,Indata!$A:$A,Indata!B:B)&lt;&gt;0,(_xlfn.XLOOKUP($A287,Indata!$A:$A,Indata!B:B)*Modellvärden!B$7)+Modellvärden!B$6,"")</f>
        <v>37.334493064</v>
      </c>
      <c r="C287" s="56">
        <f>IF(_xlfn.XLOOKUP($A287,Indata!$A:$A,Indata!C:C)&lt;&gt;0,(_xlfn.XLOOKUP($A287,Indata!$A:$A,Indata!C:C)*Modellvärden!C$7)+Modellvärden!C$6,"")</f>
        <v>36.183599800000003</v>
      </c>
      <c r="D287" s="56">
        <f>IF(_xlfn.XLOOKUP($A287,Indata!$A:$A,Indata!D:D)&lt;&gt;0,(_xlfn.XLOOKUP($A287,Indata!$A:$A,Indata!D:D)*Modellvärden!D$7)+Modellvärden!D$6,"")</f>
        <v>35.161719840000004</v>
      </c>
      <c r="E287" s="56">
        <f>IF(_xlfn.XLOOKUP($A287,Indata!$A:$A,Indata!E:E)&lt;&gt;0,(_xlfn.XLOOKUP($A287,Indata!$A:$A,Indata!E:E)*Modellvärden!E$7)+Modellvärden!E$6,"")</f>
        <v>34.4976901</v>
      </c>
      <c r="F287" s="56">
        <f>IF(_xlfn.XLOOKUP($A287,Indata!$A:$A,Indata!F:F)&lt;&gt;0,(_xlfn.XLOOKUP($A287,Indata!$A:$A,Indata!F:F)*Modellvärden!F$7)+Modellvärden!F$6,"")</f>
        <v>32.722815853311083</v>
      </c>
      <c r="G287" s="56">
        <f>IF(_xlfn.XLOOKUP($A287,Indata!$A:$A,Indata!G:G)&lt;&gt;0,(_xlfn.XLOOKUP($A287,Indata!$A:$A,Indata!G:G)*Modellvärden!G$7)+Modellvärden!G$6,"")</f>
        <v>43.9241308</v>
      </c>
      <c r="H287" s="56">
        <f>IF(_xlfn.XLOOKUP($A287,Indata!$A:$A,Indata!H:H)&lt;&gt;0,(_xlfn.XLOOKUP($A287,Indata!$A:$A,Indata!H:H)*Modellvärden!H$7)+Modellvärden!H$6,"")</f>
        <v>32.184437219999992</v>
      </c>
      <c r="I287" s="56">
        <f>IF(_xlfn.XLOOKUP($A287,Indata!$A:$A,Indata!I:I)&lt;&gt;0,(_xlfn.XLOOKUP($A287,Indata!$A:$A,Indata!I:I)*Modellvärden!I$7)+Modellvärden!I$6,"")</f>
        <v>16.5179191</v>
      </c>
      <c r="J287" s="56">
        <f>IF(_xlfn.XLOOKUP($A287,Indata!$A:$A,Indata!J:J)&lt;&gt;0,(_xlfn.XLOOKUP($A287,Indata!$A:$A,Indata!J:J)*Modellvärden!J$7)+Modellvärden!J$6,"")</f>
        <v>26.310146320000001</v>
      </c>
      <c r="K287" s="56">
        <f>IF(_xlfn.XLOOKUP($A287,Indata!$A:$A,Indata!K:K)&lt;&gt;0,(_xlfn.XLOOKUP($A287,Indata!$A:$A,Indata!K:K)*Modellvärden!K$7)+Modellvärden!K$6,"")</f>
        <v>33.045405520000003</v>
      </c>
      <c r="L287" s="56">
        <f>IF(_xlfn.XLOOKUP($A287,Indata!$A:$A,Indata!L:L)&lt;&gt;0,(_xlfn.XLOOKUP($A287,Indata!$A:$A,Indata!L:L)*Modellvärden!L$7)+Modellvärden!L$6,"")</f>
        <v>31.401958400000012</v>
      </c>
      <c r="M287" t="str">
        <f>_xlfn.XLOOKUP(A287,Indata!A:A,Indata!M:M)</f>
        <v>Pendlingskommun nära storstad</v>
      </c>
      <c r="N287" s="57">
        <f>IF(K287="",(B287*Modellvärden!B$11)+(C287*Modellvärden!C$11)+(D287*Modellvärden!D$11)+(E287*Modellvärden!E$11)+(F287*Modellvärden!F$11)+(G287*Modellvärden!G$11), (B287*Modellvärden!B$4)+(C287*Modellvärden!C$4)+(D287*Modellvärden!D$4)+(E287*Modellvärden!E$4)+(F287*Modellvärden!F$4)+(G287*Modellvärden!G$4)+(H287*Modellvärden!H$4)+(I287*Modellvärden!I$4)+(J287*Modellvärden!J$4)+(K287*Modellvärden!K$4)+(L287*Modellvärden!L$4))</f>
        <v>32.314556429254388</v>
      </c>
      <c r="O287" s="57">
        <f>IF(K287="",(B287*Modellvärden!B$12)+(C287*Modellvärden!C$12)+(D287*Modellvärden!D$12)+(E287*Modellvärden!E$12)+(F287*Modellvärden!F$12)+(G287*Modellvärden!G$12),(B287*Modellvärden!B$5)+(C287*Modellvärden!C$5)+(D287*Modellvärden!D$5)+(E287*Modellvärden!E$5)+(F287*Modellvärden!F$5)+(G287*Modellvärden!G$5)+(H287*Modellvärden!H$5)+(I287*Modellvärden!I$5)+(J287*Modellvärden!J$5)
+(K287*Modellvärden!K$5)+(L287*Modellvärden!L$5))</f>
        <v>32.251818745936205</v>
      </c>
      <c r="P287" s="57">
        <f>(_xlfn.XLOOKUP(M287,Regressionsresultat!$B$53:$B$61,Modellvärden!$B$21:$B$29)*Modellvärden!$B$18)</f>
        <v>36.636769999999999</v>
      </c>
      <c r="Q287" s="57">
        <f t="shared" si="4"/>
        <v>33.734381725063528</v>
      </c>
      <c r="R287" s="57"/>
    </row>
    <row r="288" spans="1:18" ht="16" x14ac:dyDescent="0.35">
      <c r="A288" s="55" t="s">
        <v>52</v>
      </c>
      <c r="B288" s="56">
        <f>IF(_xlfn.XLOOKUP($A288,Indata!$A:$A,Indata!B:B)&lt;&gt;0,(_xlfn.XLOOKUP($A288,Indata!$A:$A,Indata!B:B)*Modellvärden!B$7)+Modellvärden!B$6,"")</f>
        <v>35.201795737000005</v>
      </c>
      <c r="C288" s="56">
        <f>IF(_xlfn.XLOOKUP($A288,Indata!$A:$A,Indata!C:C)&lt;&gt;0,(_xlfn.XLOOKUP($A288,Indata!$A:$A,Indata!C:C)*Modellvärden!C$7)+Modellvärden!C$6,"")</f>
        <v>33.637970799999998</v>
      </c>
      <c r="D288" s="56">
        <f>IF(_xlfn.XLOOKUP($A288,Indata!$A:$A,Indata!D:D)&lt;&gt;0,(_xlfn.XLOOKUP($A288,Indata!$A:$A,Indata!D:D)*Modellvärden!D$7)+Modellvärden!D$6,"")</f>
        <v>33.881832000000003</v>
      </c>
      <c r="E288" s="56">
        <f>IF(_xlfn.XLOOKUP($A288,Indata!$A:$A,Indata!E:E)&lt;&gt;0,(_xlfn.XLOOKUP($A288,Indata!$A:$A,Indata!E:E)*Modellvärden!E$7)+Modellvärden!E$6,"")</f>
        <v>34.217004500000002</v>
      </c>
      <c r="F288" s="56">
        <f>IF(_xlfn.XLOOKUP($A288,Indata!$A:$A,Indata!F:F)&lt;&gt;0,(_xlfn.XLOOKUP($A288,Indata!$A:$A,Indata!F:F)*Modellvärden!F$7)+Modellvärden!F$6,"")</f>
        <v>35.589970977443606</v>
      </c>
      <c r="G288" s="56">
        <f>IF(_xlfn.XLOOKUP($A288,Indata!$A:$A,Indata!G:G)&lt;&gt;0,(_xlfn.XLOOKUP($A288,Indata!$A:$A,Indata!G:G)*Modellvärden!G$7)+Modellvärden!G$6,"")</f>
        <v>38.643187599999997</v>
      </c>
      <c r="H288" s="56">
        <f>IF(_xlfn.XLOOKUP($A288,Indata!$A:$A,Indata!H:H)&lt;&gt;0,(_xlfn.XLOOKUP($A288,Indata!$A:$A,Indata!H:H)*Modellvärden!H$7)+Modellvärden!H$6,"")</f>
        <v>35.382919799999996</v>
      </c>
      <c r="I288" s="56">
        <f>IF(_xlfn.XLOOKUP($A288,Indata!$A:$A,Indata!I:I)&lt;&gt;0,(_xlfn.XLOOKUP($A288,Indata!$A:$A,Indata!I:I)*Modellvärden!I$7)+Modellvärden!I$6,"")</f>
        <v>32.043695579999998</v>
      </c>
      <c r="J288" s="56">
        <f>IF(_xlfn.XLOOKUP($A288,Indata!$A:$A,Indata!J:J)&lt;&gt;0,(_xlfn.XLOOKUP($A288,Indata!$A:$A,Indata!J:J)*Modellvärden!J$7)+Modellvärden!J$6,"")</f>
        <v>27.2618668</v>
      </c>
      <c r="K288" s="56">
        <f>IF(_xlfn.XLOOKUP($A288,Indata!$A:$A,Indata!K:K)&lt;&gt;0,(_xlfn.XLOOKUP($A288,Indata!$A:$A,Indata!K:K)*Modellvärden!K$7)+Modellvärden!K$6,"")</f>
        <v>34.778430639999996</v>
      </c>
      <c r="L288" s="56">
        <f>IF(_xlfn.XLOOKUP($A288,Indata!$A:$A,Indata!L:L)&lt;&gt;0,(_xlfn.XLOOKUP($A288,Indata!$A:$A,Indata!L:L)*Modellvärden!L$7)+Modellvärden!L$6,"")</f>
        <v>29.326049000000012</v>
      </c>
      <c r="M288" t="str">
        <f>_xlfn.XLOOKUP(A288,Indata!A:A,Indata!M:M)</f>
        <v>Lågpendlingskommun nära större stad</v>
      </c>
      <c r="N288" s="57">
        <f>IF(K288="",(B288*Modellvärden!B$11)+(C288*Modellvärden!C$11)+(D288*Modellvärden!D$11)+(E288*Modellvärden!E$11)+(F288*Modellvärden!F$11)+(G288*Modellvärden!G$11), (B288*Modellvärden!B$4)+(C288*Modellvärden!C$4)+(D288*Modellvärden!D$4)+(E288*Modellvärden!E$4)+(F288*Modellvärden!F$4)+(G288*Modellvärden!G$4)+(H288*Modellvärden!H$4)+(I288*Modellvärden!I$4)+(J288*Modellvärden!J$4)+(K288*Modellvärden!K$4)+(L288*Modellvärden!L$4))</f>
        <v>33.366597879478526</v>
      </c>
      <c r="O288" s="57">
        <f>IF(K288="",(B288*Modellvärden!B$12)+(C288*Modellvärden!C$12)+(D288*Modellvärden!D$12)+(E288*Modellvärden!E$12)+(F288*Modellvärden!F$12)+(G288*Modellvärden!G$12),(B288*Modellvärden!B$5)+(C288*Modellvärden!C$5)+(D288*Modellvärden!D$5)+(E288*Modellvärden!E$5)+(F288*Modellvärden!F$5)+(G288*Modellvärden!G$5)+(H288*Modellvärden!H$5)+(I288*Modellvärden!I$5)+(J288*Modellvärden!J$5)
+(K288*Modellvärden!K$5)+(L288*Modellvärden!L$5))</f>
        <v>33.212951248178165</v>
      </c>
      <c r="P288" s="57">
        <f>(_xlfn.XLOOKUP(M288,Regressionsresultat!$B$53:$B$61,Modellvärden!$B$21:$B$29)*Modellvärden!$B$18)</f>
        <v>45.926090000000002</v>
      </c>
      <c r="Q288" s="57">
        <f t="shared" si="4"/>
        <v>37.501879709218898</v>
      </c>
      <c r="R288" s="57"/>
    </row>
    <row r="289" spans="1:19" ht="16" x14ac:dyDescent="0.35">
      <c r="A289" s="55" t="s">
        <v>130</v>
      </c>
      <c r="B289" s="56">
        <f>IF(_xlfn.XLOOKUP($A289,Indata!$A:$A,Indata!B:B)&lt;&gt;0,(_xlfn.XLOOKUP($A289,Indata!$A:$A,Indata!B:B)*Modellvärden!B$7)+Modellvärden!B$6,"")</f>
        <v>37.115892184000003</v>
      </c>
      <c r="C289" s="56">
        <f>IF(_xlfn.XLOOKUP($A289,Indata!$A:$A,Indata!C:C)&lt;&gt;0,(_xlfn.XLOOKUP($A289,Indata!$A:$A,Indata!C:C)*Modellvärden!C$7)+Modellvärden!C$6,"")</f>
        <v>32.901700900000002</v>
      </c>
      <c r="D289" s="56">
        <f>IF(_xlfn.XLOOKUP($A289,Indata!$A:$A,Indata!D:D)&lt;&gt;0,(_xlfn.XLOOKUP($A289,Indata!$A:$A,Indata!D:D)*Modellvärden!D$7)+Modellvärden!D$6,"")</f>
        <v>34.044954960000005</v>
      </c>
      <c r="E289" s="56">
        <f>IF(_xlfn.XLOOKUP($A289,Indata!$A:$A,Indata!E:E)&lt;&gt;0,(_xlfn.XLOOKUP($A289,Indata!$A:$A,Indata!E:E)*Modellvärden!E$7)+Modellvärden!E$6,"")</f>
        <v>33.995477999999999</v>
      </c>
      <c r="F289" s="56">
        <f>IF(_xlfn.XLOOKUP($A289,Indata!$A:$A,Indata!F:F)&lt;&gt;0,(_xlfn.XLOOKUP($A289,Indata!$A:$A,Indata!F:F)*Modellvärden!F$7)+Modellvärden!F$6,"")</f>
        <v>33.594885480551554</v>
      </c>
      <c r="G289" s="56">
        <f>IF(_xlfn.XLOOKUP($A289,Indata!$A:$A,Indata!G:G)&lt;&gt;0,(_xlfn.XLOOKUP($A289,Indata!$A:$A,Indata!G:G)*Modellvärden!G$7)+Modellvärden!G$6,"")</f>
        <v>43.043973600000001</v>
      </c>
      <c r="H289" s="56">
        <f>IF(_xlfn.XLOOKUP($A289,Indata!$A:$A,Indata!H:H)&lt;&gt;0,(_xlfn.XLOOKUP($A289,Indata!$A:$A,Indata!H:H)*Modellvärden!H$7)+Modellvärden!H$6,"")</f>
        <v>39.972046980000002</v>
      </c>
      <c r="I289" s="56">
        <f>IF(_xlfn.XLOOKUP($A289,Indata!$A:$A,Indata!I:I)&lt;&gt;0,(_xlfn.XLOOKUP($A289,Indata!$A:$A,Indata!I:I)*Modellvärden!I$7)+Modellvärden!I$6,"")</f>
        <v>41.241030559999999</v>
      </c>
      <c r="J289" s="56">
        <f>IF(_xlfn.XLOOKUP($A289,Indata!$A:$A,Indata!J:J)&lt;&gt;0,(_xlfn.XLOOKUP($A289,Indata!$A:$A,Indata!J:J)*Modellvärden!J$7)+Modellvärden!J$6,"")</f>
        <v>41.960660880000006</v>
      </c>
      <c r="K289" s="56">
        <f>IF(_xlfn.XLOOKUP($A289,Indata!$A:$A,Indata!K:K)&lt;&gt;0,(_xlfn.XLOOKUP($A289,Indata!$A:$A,Indata!K:K)*Modellvärden!K$7)+Modellvärden!K$6,"")</f>
        <v>38.425004330000007</v>
      </c>
      <c r="L289" s="56">
        <f>IF(_xlfn.XLOOKUP($A289,Indata!$A:$A,Indata!L:L)&lt;&gt;0,(_xlfn.XLOOKUP($A289,Indata!$A:$A,Indata!L:L)*Modellvärden!L$7)+Modellvärden!L$6,"")</f>
        <v>50.777112799999998</v>
      </c>
      <c r="M289" t="str">
        <f>_xlfn.XLOOKUP(A289,Indata!A:A,Indata!M:M)</f>
        <v>Pendlingskommun nära större stad</v>
      </c>
      <c r="N289" s="57">
        <f>IF(K289="",(B289*Modellvärden!B$11)+(C289*Modellvärden!C$11)+(D289*Modellvärden!D$11)+(E289*Modellvärden!E$11)+(F289*Modellvärden!F$11)+(G289*Modellvärden!G$11), (B289*Modellvärden!B$4)+(C289*Modellvärden!C$4)+(D289*Modellvärden!D$4)+(E289*Modellvärden!E$4)+(F289*Modellvärden!F$4)+(G289*Modellvärden!G$4)+(H289*Modellvärden!H$4)+(I289*Modellvärden!I$4)+(J289*Modellvärden!J$4)+(K289*Modellvärden!K$4)+(L289*Modellvärden!L$4))</f>
        <v>39.325804397674844</v>
      </c>
      <c r="O289" s="57">
        <f>IF(K289="",(B289*Modellvärden!B$12)+(C289*Modellvärden!C$12)+(D289*Modellvärden!D$12)+(E289*Modellvärden!E$12)+(F289*Modellvärden!F$12)+(G289*Modellvärden!G$12),(B289*Modellvärden!B$5)+(C289*Modellvärden!C$5)+(D289*Modellvärden!D$5)+(E289*Modellvärden!E$5)+(F289*Modellvärden!F$5)+(G289*Modellvärden!G$5)+(H289*Modellvärden!H$5)+(I289*Modellvärden!I$5)+(J289*Modellvärden!J$5)
+(K289*Modellvärden!K$5)+(L289*Modellvärden!L$5))</f>
        <v>39.242464931516906</v>
      </c>
      <c r="P289" s="57">
        <f>(_xlfn.XLOOKUP(M289,Regressionsresultat!$B$53:$B$61,Modellvärden!$B$21:$B$29)*Modellvärden!$B$18)</f>
        <v>32.423676999999998</v>
      </c>
      <c r="Q289" s="57">
        <f t="shared" si="4"/>
        <v>36.997315443063918</v>
      </c>
      <c r="R289" s="57"/>
    </row>
    <row r="290" spans="1:19" ht="16" x14ac:dyDescent="0.35">
      <c r="A290" s="55" t="s">
        <v>321</v>
      </c>
      <c r="B290" s="56">
        <f>IF(_xlfn.XLOOKUP($A290,Indata!$A:$A,Indata!B:B)&lt;&gt;0,(_xlfn.XLOOKUP($A290,Indata!$A:$A,Indata!B:B)*Modellvärden!B$7)+Modellvärden!B$6,"")</f>
        <v>32.836724941</v>
      </c>
      <c r="C290" s="56">
        <f>IF(_xlfn.XLOOKUP($A290,Indata!$A:$A,Indata!C:C)&lt;&gt;0,(_xlfn.XLOOKUP($A290,Indata!$A:$A,Indata!C:C)*Modellvärden!C$7)+Modellvärden!C$6,"")</f>
        <v>31.8529318</v>
      </c>
      <c r="D290" s="56">
        <f>IF(_xlfn.XLOOKUP($A290,Indata!$A:$A,Indata!D:D)&lt;&gt;0,(_xlfn.XLOOKUP($A290,Indata!$A:$A,Indata!D:D)*Modellvärden!D$7)+Modellvärden!D$6,"")</f>
        <v>33.757249080000001</v>
      </c>
      <c r="E290" s="56">
        <f>IF(_xlfn.XLOOKUP($A290,Indata!$A:$A,Indata!E:E)&lt;&gt;0,(_xlfn.XLOOKUP($A290,Indata!$A:$A,Indata!E:E)*Modellvärden!E$7)+Modellvärden!E$6,"")</f>
        <v>33.650767399999999</v>
      </c>
      <c r="F290" s="56">
        <f>IF(_xlfn.XLOOKUP($A290,Indata!$A:$A,Indata!F:F)&lt;&gt;0,(_xlfn.XLOOKUP($A290,Indata!$A:$A,Indata!F:F)*Modellvärden!F$7)+Modellvärden!F$6,"")</f>
        <v>35.63429952531645</v>
      </c>
      <c r="G290" s="56">
        <f>IF(_xlfn.XLOOKUP($A290,Indata!$A:$A,Indata!G:G)&lt;&gt;0,(_xlfn.XLOOKUP($A290,Indata!$A:$A,Indata!G:G)*Modellvärden!G$7)+Modellvärden!G$6,"")</f>
        <v>27.065735199999999</v>
      </c>
      <c r="H290" s="56">
        <f>IF(_xlfn.XLOOKUP($A290,Indata!$A:$A,Indata!H:H)&lt;&gt;0,(_xlfn.XLOOKUP($A290,Indata!$A:$A,Indata!H:H)*Modellvärden!H$7)+Modellvärden!H$6,"")</f>
        <v>30.7474378</v>
      </c>
      <c r="I290" s="56">
        <f>IF(_xlfn.XLOOKUP($A290,Indata!$A:$A,Indata!I:I)&lt;&gt;0,(_xlfn.XLOOKUP($A290,Indata!$A:$A,Indata!I:I)*Modellvärden!I$7)+Modellvärden!I$6,"")</f>
        <v>26.559046279999997</v>
      </c>
      <c r="J290" s="56">
        <f>IF(_xlfn.XLOOKUP($A290,Indata!$A:$A,Indata!J:J)&lt;&gt;0,(_xlfn.XLOOKUP($A290,Indata!$A:$A,Indata!J:J)*Modellvärden!J$7)+Modellvärden!J$6,"")</f>
        <v>30.540015120000003</v>
      </c>
      <c r="K290" s="56">
        <f>IF(_xlfn.XLOOKUP($A290,Indata!$A:$A,Indata!K:K)&lt;&gt;0,(_xlfn.XLOOKUP($A290,Indata!$A:$A,Indata!K:K)*Modellvärden!K$7)+Modellvärden!K$6,"")</f>
        <v>30.229239700000001</v>
      </c>
      <c r="L290" s="56">
        <f>IF(_xlfn.XLOOKUP($A290,Indata!$A:$A,Indata!L:L)&lt;&gt;0,(_xlfn.XLOOKUP($A290,Indata!$A:$A,Indata!L:L)*Modellvärden!L$7)+Modellvärden!L$6,"")</f>
        <v>32.324584799999997</v>
      </c>
      <c r="M290" t="str">
        <f>_xlfn.XLOOKUP(A290,Indata!A:A,Indata!M:M)</f>
        <v>Landsbygdskommun</v>
      </c>
      <c r="N290" s="57">
        <f>IF(K290="",(B290*Modellvärden!B$11)+(C290*Modellvärden!C$11)+(D290*Modellvärden!D$11)+(E290*Modellvärden!E$11)+(F290*Modellvärden!F$11)+(G290*Modellvärden!G$11), (B290*Modellvärden!B$4)+(C290*Modellvärden!C$4)+(D290*Modellvärden!D$4)+(E290*Modellvärden!E$4)+(F290*Modellvärden!F$4)+(G290*Modellvärden!G$4)+(H290*Modellvärden!H$4)+(I290*Modellvärden!I$4)+(J290*Modellvärden!J$4)+(K290*Modellvärden!K$4)+(L290*Modellvärden!L$4))</f>
        <v>31.035481734884698</v>
      </c>
      <c r="O290" s="57">
        <f>IF(K290="",(B290*Modellvärden!B$12)+(C290*Modellvärden!C$12)+(D290*Modellvärden!D$12)+(E290*Modellvärden!E$12)+(F290*Modellvärden!F$12)+(G290*Modellvärden!G$12),(B290*Modellvärden!B$5)+(C290*Modellvärden!C$5)+(D290*Modellvärden!D$5)+(E290*Modellvärden!E$5)+(F290*Modellvärden!F$5)+(G290*Modellvärden!G$5)+(H290*Modellvärden!H$5)+(I290*Modellvärden!I$5)+(J290*Modellvärden!J$5)
+(K290*Modellvärden!K$5)+(L290*Modellvärden!L$5))</f>
        <v>31.031269199545179</v>
      </c>
      <c r="P290" s="57">
        <f>(_xlfn.XLOOKUP(M290,Regressionsresultat!$B$53:$B$61,Modellvärden!$B$21:$B$29)*Modellvärden!$B$18)</f>
        <v>25.386849999999999</v>
      </c>
      <c r="Q290" s="57">
        <f t="shared" si="4"/>
        <v>29.151200311476625</v>
      </c>
      <c r="R290" s="57"/>
    </row>
    <row r="291" spans="1:19" ht="16" x14ac:dyDescent="0.35">
      <c r="A291" s="55" t="s">
        <v>323</v>
      </c>
      <c r="B291" s="56">
        <f>IF(_xlfn.XLOOKUP($A291,Indata!$A:$A,Indata!B:B)&lt;&gt;0,(_xlfn.XLOOKUP($A291,Indata!$A:$A,Indata!B:B)*Modellvärden!B$7)+Modellvärden!B$6,"")</f>
        <v>33.582718783000004</v>
      </c>
      <c r="C291" s="56">
        <f>IF(_xlfn.XLOOKUP($A291,Indata!$A:$A,Indata!C:C)&lt;&gt;0,(_xlfn.XLOOKUP($A291,Indata!$A:$A,Indata!C:C)*Modellvärden!C$7)+Modellvärden!C$6,"")</f>
        <v>31.939883200000001</v>
      </c>
      <c r="D291" s="56">
        <f>IF(_xlfn.XLOOKUP($A291,Indata!$A:$A,Indata!D:D)&lt;&gt;0,(_xlfn.XLOOKUP($A291,Indata!$A:$A,Indata!D:D)*Modellvärden!D$7)+Modellvärden!D$6,"")</f>
        <v>33.762626760000003</v>
      </c>
      <c r="E291" s="56">
        <f>IF(_xlfn.XLOOKUP($A291,Indata!$A:$A,Indata!E:E)&lt;&gt;0,(_xlfn.XLOOKUP($A291,Indata!$A:$A,Indata!E:E)*Modellvärden!E$7)+Modellvärden!E$6,"")</f>
        <v>33.648974699999997</v>
      </c>
      <c r="F291" s="56">
        <f>IF(_xlfn.XLOOKUP($A291,Indata!$A:$A,Indata!F:F)&lt;&gt;0,(_xlfn.XLOOKUP($A291,Indata!$A:$A,Indata!F:F)*Modellvärden!F$7)+Modellvärden!F$6,"")</f>
        <v>34.487740235494051</v>
      </c>
      <c r="G291" s="56">
        <f>IF(_xlfn.XLOOKUP($A291,Indata!$A:$A,Indata!G:G)&lt;&gt;0,(_xlfn.XLOOKUP($A291,Indata!$A:$A,Indata!G:G)*Modellvärden!G$7)+Modellvärden!G$6,"")</f>
        <v>37.763030399999998</v>
      </c>
      <c r="H291" s="56" t="str">
        <f>IF(_xlfn.XLOOKUP($A291,Indata!$A:$A,Indata!H:H)&lt;&gt;0,(_xlfn.XLOOKUP($A291,Indata!$A:$A,Indata!H:H)*Modellvärden!H$7)+Modellvärden!H$6,"")</f>
        <v/>
      </c>
      <c r="I291" s="56" t="str">
        <f>IF(_xlfn.XLOOKUP($A291,Indata!$A:$A,Indata!I:I)&lt;&gt;0,(_xlfn.XLOOKUP($A291,Indata!$A:$A,Indata!I:I)*Modellvärden!I$7)+Modellvärden!I$6,"")</f>
        <v/>
      </c>
      <c r="J291" s="56" t="str">
        <f>IF(_xlfn.XLOOKUP($A291,Indata!$A:$A,Indata!J:J)&lt;&gt;0,(_xlfn.XLOOKUP($A291,Indata!$A:$A,Indata!J:J)*Modellvärden!J$7)+Modellvärden!J$6,"")</f>
        <v/>
      </c>
      <c r="K291" s="56" t="str">
        <f>IF(_xlfn.XLOOKUP($A291,Indata!$A:$A,Indata!K:K)&lt;&gt;0,(_xlfn.XLOOKUP($A291,Indata!$A:$A,Indata!K:K)*Modellvärden!K$7)+Modellvärden!K$6,"")</f>
        <v/>
      </c>
      <c r="L291" s="56" t="str">
        <f>IF(_xlfn.XLOOKUP($A291,Indata!$A:$A,Indata!L:L)&lt;&gt;0,(_xlfn.XLOOKUP($A291,Indata!$A:$A,Indata!L:L)*Modellvärden!L$7)+Modellvärden!L$6,"")</f>
        <v/>
      </c>
      <c r="M291" t="str">
        <f>_xlfn.XLOOKUP(A291,Indata!A:A,Indata!M:M)</f>
        <v>Landsbygdskommun</v>
      </c>
      <c r="N291" s="57">
        <f>IF(K291="",(B291*Modellvärden!B$11)+(C291*Modellvärden!C$11)+(D291*Modellvärden!D$11)+(E291*Modellvärden!E$11)+(F291*Modellvärden!F$11)+(G291*Modellvärden!G$11), (B291*Modellvärden!B$4)+(C291*Modellvärden!C$4)+(D291*Modellvärden!D$4)+(E291*Modellvärden!E$4)+(F291*Modellvärden!F$4)+(G291*Modellvärden!G$4)+(H291*Modellvärden!H$4)+(I291*Modellvärden!I$4)+(J291*Modellvärden!J$4)+(K291*Modellvärden!K$4)+(L291*Modellvärden!L$4))</f>
        <v>34.075645560487473</v>
      </c>
      <c r="O291" s="57">
        <f>IF(K291="",(B291*Modellvärden!B$12)+(C291*Modellvärden!C$12)+(D291*Modellvärden!D$12)+(E291*Modellvärden!E$12)+(F291*Modellvärden!F$12)+(G291*Modellvärden!G$12),(B291*Modellvärden!B$5)+(C291*Modellvärden!C$5)+(D291*Modellvärden!D$5)+(E291*Modellvärden!E$5)+(F291*Modellvärden!F$5)+(G291*Modellvärden!G$5)+(H291*Modellvärden!H$5)+(I291*Modellvärden!I$5)+(J291*Modellvärden!J$5)
+(K291*Modellvärden!K$5)+(L291*Modellvärden!L$5))</f>
        <v>33.826304482688585</v>
      </c>
      <c r="P291" s="57">
        <f>(_xlfn.XLOOKUP(M291,Regressionsresultat!$B$53:$B$61,Modellvärden!$B$21:$B$29)*Modellvärden!$B$18)</f>
        <v>25.386849999999999</v>
      </c>
      <c r="Q291" s="57">
        <f t="shared" si="4"/>
        <v>31.096266681058683</v>
      </c>
      <c r="R291" s="57"/>
    </row>
    <row r="292" spans="1:19" ht="16" x14ac:dyDescent="0.35"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R292" s="59"/>
      <c r="S292" s="60"/>
    </row>
  </sheetData>
  <sheetProtection algorithmName="SHA-512" hashValue="pP5fSzP4Mf1JjKkPpzoml0NAVipufYPOr+yIx1WK+rS1d0LWLSUowZ/hnWfpVMBYCqgd3gh6rKfiXDkZkYPN4w==" saltValue="gZsM/346/WqcKbT/HVpBJw==" spinCount="100000" sheet="1" objects="1" scenarios="1"/>
  <pageMargins left="0.7" right="0.7" top="0.75" bottom="0.75" header="0.3" footer="0.3"/>
  <headerFooter>
    <oddFooter>&amp;C_x000D_&amp;1#&amp;"Verdana"&amp;7&amp;K000000 Confidential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167DF-6A3C-46F9-9F7E-FE9AD7068675}">
  <sheetPr>
    <tabColor theme="7"/>
  </sheetPr>
  <dimension ref="A1:BE436"/>
  <sheetViews>
    <sheetView zoomScale="70" zoomScaleNormal="70" workbookViewId="0">
      <pane xSplit="1" ySplit="2" topLeftCell="N284" activePane="bottomRight" state="frozen"/>
      <selection activeCell="J47" sqref="J47"/>
      <selection pane="topRight" activeCell="J47" sqref="J47"/>
      <selection pane="bottomLeft" activeCell="J47" sqref="J47"/>
      <selection pane="bottomRight" activeCell="N287" sqref="N287 E287 C287"/>
    </sheetView>
  </sheetViews>
  <sheetFormatPr defaultRowHeight="14.5" x14ac:dyDescent="0.35"/>
  <cols>
    <col min="1" max="1" width="21.81640625" style="58" customWidth="1"/>
    <col min="2" max="2" width="23.453125" style="58" customWidth="1"/>
    <col min="3" max="3" width="35.7265625" style="70" customWidth="1"/>
    <col min="4" max="4" width="29.1796875" style="70" customWidth="1"/>
    <col min="5" max="5" width="19.81640625" style="70" bestFit="1" customWidth="1"/>
    <col min="6" max="6" width="18.81640625" style="70" bestFit="1" customWidth="1"/>
    <col min="7" max="7" width="23.453125" style="70" customWidth="1"/>
    <col min="8" max="8" width="25.7265625" style="70" bestFit="1" customWidth="1"/>
    <col min="9" max="9" width="25.1796875" customWidth="1"/>
    <col min="10" max="10" width="15.1796875" customWidth="1"/>
    <col min="11" max="11" width="18.54296875" customWidth="1"/>
    <col min="12" max="12" width="19.7265625" customWidth="1"/>
    <col min="13" max="13" width="17" bestFit="1" customWidth="1"/>
    <col min="14" max="14" width="29.54296875" customWidth="1"/>
    <col min="15" max="15" width="28.26953125" customWidth="1"/>
    <col min="16" max="17" width="25.1796875" customWidth="1"/>
    <col min="18" max="18" width="32.1796875" customWidth="1"/>
    <col min="19" max="19" width="30.1796875" customWidth="1"/>
    <col min="20" max="20" width="38.1796875" customWidth="1"/>
    <col min="21" max="23" width="27" style="1" customWidth="1"/>
    <col min="24" max="24" width="67.54296875" style="1" customWidth="1"/>
    <col min="25" max="28" width="27" style="1" customWidth="1"/>
    <col min="29" max="32" width="26.54296875" style="1" customWidth="1"/>
    <col min="34" max="34" width="13.54296875" bestFit="1" customWidth="1"/>
  </cols>
  <sheetData>
    <row r="1" spans="1:35" ht="73.5" customHeight="1" x14ac:dyDescent="0.45">
      <c r="C1" s="118" t="s">
        <v>395</v>
      </c>
      <c r="D1" s="118"/>
      <c r="E1" s="118"/>
      <c r="F1" s="118"/>
      <c r="G1" s="118"/>
      <c r="H1" s="118"/>
      <c r="I1" s="119" t="s">
        <v>396</v>
      </c>
      <c r="J1" s="119"/>
      <c r="K1" s="119"/>
      <c r="L1" s="119"/>
      <c r="M1" s="119"/>
      <c r="N1" s="120" t="s">
        <v>397</v>
      </c>
      <c r="O1" s="120"/>
      <c r="P1" s="120"/>
      <c r="Q1" s="120"/>
      <c r="R1" s="121" t="s">
        <v>398</v>
      </c>
      <c r="S1" s="121"/>
      <c r="T1" s="121"/>
      <c r="U1" s="122" t="s">
        <v>399</v>
      </c>
      <c r="V1" s="122"/>
      <c r="W1" s="122"/>
      <c r="X1" s="104" t="s">
        <v>437</v>
      </c>
      <c r="Y1" s="123" t="s">
        <v>423</v>
      </c>
      <c r="Z1" s="123"/>
      <c r="AA1" s="123"/>
      <c r="AB1" s="117" t="s">
        <v>446</v>
      </c>
      <c r="AC1" s="117"/>
      <c r="AD1" s="117"/>
      <c r="AE1" s="117"/>
      <c r="AF1" s="117"/>
    </row>
    <row r="2" spans="1:35" ht="151.5" customHeight="1" thickBot="1" x14ac:dyDescent="0.4">
      <c r="A2" s="53" t="s">
        <v>0</v>
      </c>
      <c r="B2" s="61" t="s">
        <v>2</v>
      </c>
      <c r="C2" s="71" t="s">
        <v>428</v>
      </c>
      <c r="D2" s="71" t="s">
        <v>429</v>
      </c>
      <c r="E2" s="72" t="s">
        <v>424</v>
      </c>
      <c r="F2" s="72" t="s">
        <v>425</v>
      </c>
      <c r="G2" s="72" t="s">
        <v>426</v>
      </c>
      <c r="H2" s="72" t="s">
        <v>427</v>
      </c>
      <c r="I2" s="62" t="s">
        <v>431</v>
      </c>
      <c r="J2" s="63" t="s">
        <v>424</v>
      </c>
      <c r="K2" s="63" t="s">
        <v>425</v>
      </c>
      <c r="L2" s="63" t="s">
        <v>426</v>
      </c>
      <c r="M2" s="63" t="s">
        <v>430</v>
      </c>
      <c r="N2" s="111" t="s">
        <v>454</v>
      </c>
      <c r="O2" s="111" t="s">
        <v>455</v>
      </c>
      <c r="P2" s="111" t="s">
        <v>432</v>
      </c>
      <c r="Q2" s="111" t="s">
        <v>433</v>
      </c>
      <c r="R2" s="64" t="s">
        <v>434</v>
      </c>
      <c r="S2" s="64" t="s">
        <v>435</v>
      </c>
      <c r="T2" s="64" t="s">
        <v>436</v>
      </c>
      <c r="U2" s="65" t="s">
        <v>434</v>
      </c>
      <c r="V2" s="65" t="s">
        <v>435</v>
      </c>
      <c r="W2" s="65" t="s">
        <v>436</v>
      </c>
      <c r="X2" s="105" t="s">
        <v>445</v>
      </c>
      <c r="Y2" s="103" t="s">
        <v>438</v>
      </c>
      <c r="Z2" s="103" t="s">
        <v>439</v>
      </c>
      <c r="AA2" s="103" t="s">
        <v>440</v>
      </c>
      <c r="AB2" s="112" t="s">
        <v>441</v>
      </c>
      <c r="AC2" s="112" t="s">
        <v>442</v>
      </c>
      <c r="AD2" s="112" t="s">
        <v>444</v>
      </c>
      <c r="AE2" s="112" t="s">
        <v>443</v>
      </c>
      <c r="AF2" s="112" t="s">
        <v>400</v>
      </c>
      <c r="AI2" s="29"/>
    </row>
    <row r="3" spans="1:35" ht="16" x14ac:dyDescent="0.35">
      <c r="A3" s="55" t="s">
        <v>178</v>
      </c>
      <c r="B3" s="66">
        <f>_xlfn.XLOOKUP(A3,Indata!A:A,Indata!C:C)</f>
        <v>32446</v>
      </c>
      <c r="C3" s="108">
        <f>_xlfn.XLOOKUP(A3,Indata!A:A,Indata!S:S)</f>
        <v>201500</v>
      </c>
      <c r="D3" s="108">
        <f>_xlfn.XLOOKUP(A3,Indata!A:A,Indata!S:S)+_xlfn.XLOOKUP(A3,Indata!A:A,Indata!Q:Q)</f>
        <v>203000</v>
      </c>
      <c r="E3" s="109">
        <f>_xlfn.XLOOKUP(A3,Indata!A:A,Indata!O:O)</f>
        <v>200000</v>
      </c>
      <c r="F3" s="109">
        <f>_xlfn.XLOOKUP(A3,Indata!A:A,Indata!P:P)</f>
        <v>1500</v>
      </c>
      <c r="G3" s="109">
        <f>_xlfn.XLOOKUP(A3,Indata!A:A,Indata!Q:Q)</f>
        <v>1500</v>
      </c>
      <c r="H3" s="108">
        <f>_xlfn.XLOOKUP(A3,Indata!A:A,Indata!R:R)</f>
        <v>0</v>
      </c>
      <c r="I3" s="110">
        <f t="shared" ref="I3:I66" si="0">IF(C3&gt;0,C3/$B3,"0")</f>
        <v>6.2103186833507982</v>
      </c>
      <c r="J3" s="110">
        <f t="shared" ref="J3:J66" si="1">IF(E3&gt;0,E3/$B3,"0")</f>
        <v>6.164088023176971</v>
      </c>
      <c r="K3" s="110">
        <f t="shared" ref="K3:K66" si="2">IF(F3&gt;0,F3/$B3,"0")</f>
        <v>4.6230660173827286E-2</v>
      </c>
      <c r="L3" s="110">
        <f t="shared" ref="L3:L66" si="3">IF(G3&gt;0,G3/$B3,"0")</f>
        <v>4.6230660173827286E-2</v>
      </c>
      <c r="M3" s="110" t="str">
        <f t="shared" ref="M3:M66" si="4">IF(H3&gt;0,H3/$B3,"0")</f>
        <v>0</v>
      </c>
      <c r="N3" s="67">
        <f>_xlfn.XLOOKUP(A3,'Beräkning prediktionsvärde'!$A$2:$A$291,'Beräkning prediktionsvärde'!$Q$2:$Q$291)</f>
        <v>36.02524378123605</v>
      </c>
      <c r="O3" s="68">
        <f t="shared" ref="O3:O66" si="5">N3*B3</f>
        <v>1168875.0597259849</v>
      </c>
      <c r="P3" s="35">
        <f t="shared" ref="P3:P66" si="6">IFERROR(IF(I3&gt;0,I3-N3,"Kan ej räknas"),"Kan ej räknas")</f>
        <v>-29.814925097885251</v>
      </c>
      <c r="Q3" s="69">
        <f t="shared" ref="Q3:Q66" si="7">IF(C3&gt;0,(C3-O3)/O3,-1)</f>
        <v>-0.82761202891330665</v>
      </c>
      <c r="R3" s="70">
        <f t="shared" ref="R3:R66" si="8">IFERROR($N3*(E3/($C3)),0)</f>
        <v>35.757065787827344</v>
      </c>
      <c r="S3" s="70">
        <f t="shared" ref="S3:S66" si="9">IFERROR($N3*(F3/($C3)),0)</f>
        <v>0.26817799340870507</v>
      </c>
      <c r="T3" s="70">
        <f t="shared" ref="T3:T66" si="10">IFERROR($N3*(H3/($C3)),0)</f>
        <v>0</v>
      </c>
      <c r="U3" s="68">
        <f t="shared" ref="U3:U66" si="11">IFERROR($N3*($E3/($C3))*$B3,0)</f>
        <v>1160173.7565518459</v>
      </c>
      <c r="V3" s="68">
        <f t="shared" ref="V3:V66" si="12">IFERROR($N3*($F3/($C3))*$B3,0)</f>
        <v>8701.303174138844</v>
      </c>
      <c r="W3" s="68">
        <f t="shared" ref="W3:W66" si="13">IFERROR($N3*($H3/($C3))*$B3,0)</f>
        <v>0</v>
      </c>
      <c r="X3" s="68">
        <f t="shared" ref="X3:X66" si="14">IF($Q3&gt;0,$O3,$C3)</f>
        <v>201500</v>
      </c>
      <c r="Y3" s="68">
        <f t="shared" ref="Y3:Y66" si="15">IFERROR($X3*($E3/($C3)),0)</f>
        <v>200000</v>
      </c>
      <c r="Z3" s="68">
        <f t="shared" ref="Z3:Z66" si="16">IFERROR($X3*($F3/($C3)),0)</f>
        <v>1500</v>
      </c>
      <c r="AA3" s="68">
        <f t="shared" ref="AA3:AA66" si="17">IFERROR($X3*($H3/($C3)),0)</f>
        <v>0</v>
      </c>
      <c r="AB3" s="68">
        <f>Y3*Skräpmätning!$B$5</f>
        <v>115990.00000000001</v>
      </c>
      <c r="AC3" s="68">
        <f>Z3*Skräpmätning!$B$5</f>
        <v>869.92500000000007</v>
      </c>
      <c r="AD3" s="68">
        <f>Z3</f>
        <v>1500</v>
      </c>
      <c r="AE3" s="68">
        <f t="shared" ref="AE3:AE66" si="18">$AA3</f>
        <v>0</v>
      </c>
      <c r="AF3" s="68">
        <f t="shared" ref="AF3:AF66" si="19">SUM(AB3:AE3)</f>
        <v>118359.92500000002</v>
      </c>
      <c r="AH3" s="68"/>
    </row>
    <row r="4" spans="1:35" ht="16" x14ac:dyDescent="0.35">
      <c r="A4" s="55" t="s">
        <v>205</v>
      </c>
      <c r="B4" s="66">
        <f>_xlfn.XLOOKUP(A4,Indata!A:A,Indata!C:C)</f>
        <v>42382</v>
      </c>
      <c r="C4" s="108">
        <f>_xlfn.XLOOKUP(A4,Indata!A:A,Indata!S:S)</f>
        <v>2691093</v>
      </c>
      <c r="D4" s="108">
        <f>_xlfn.XLOOKUP(A4,Indata!A:A,Indata!S:S)+_xlfn.XLOOKUP(A4,Indata!A:A,Indata!Q:Q)</f>
        <v>2692593</v>
      </c>
      <c r="E4" s="109">
        <f>_xlfn.XLOOKUP(A4,Indata!A:A,Indata!O:O)</f>
        <v>2679093</v>
      </c>
      <c r="F4" s="109">
        <f>_xlfn.XLOOKUP(A4,Indata!A:A,Indata!P:P)</f>
        <v>12000</v>
      </c>
      <c r="G4" s="109">
        <f>_xlfn.XLOOKUP(A4,Indata!A:A,Indata!Q:Q)</f>
        <v>1500</v>
      </c>
      <c r="H4" s="108">
        <f>_xlfn.XLOOKUP(A4,Indata!A:A,Indata!R:R)</f>
        <v>0</v>
      </c>
      <c r="I4" s="110">
        <f t="shared" si="0"/>
        <v>63.49613043273088</v>
      </c>
      <c r="J4" s="110">
        <f t="shared" si="1"/>
        <v>63.212991364258414</v>
      </c>
      <c r="K4" s="110">
        <f t="shared" si="2"/>
        <v>0.28313906847246473</v>
      </c>
      <c r="L4" s="110">
        <f t="shared" si="3"/>
        <v>3.5392383559058091E-2</v>
      </c>
      <c r="M4" s="110" t="str">
        <f t="shared" si="4"/>
        <v>0</v>
      </c>
      <c r="N4" s="67">
        <f>_xlfn.XLOOKUP(A4,'Beräkning prediktionsvärde'!$A$2:$A$291,'Beräkning prediktionsvärde'!$Q$2:$Q$291)</f>
        <v>36.483890081157092</v>
      </c>
      <c r="O4" s="68">
        <f t="shared" si="5"/>
        <v>1546260.2294196</v>
      </c>
      <c r="P4" s="35">
        <f t="shared" si="6"/>
        <v>27.012240351573787</v>
      </c>
      <c r="Q4" s="69">
        <f t="shared" si="7"/>
        <v>0.74038816287095566</v>
      </c>
      <c r="R4" s="70">
        <f t="shared" si="8"/>
        <v>36.321202771215042</v>
      </c>
      <c r="S4" s="70">
        <f t="shared" si="9"/>
        <v>0.16268730994205147</v>
      </c>
      <c r="T4" s="70">
        <f t="shared" si="10"/>
        <v>0</v>
      </c>
      <c r="U4" s="68">
        <f t="shared" si="11"/>
        <v>1539365.2158496359</v>
      </c>
      <c r="V4" s="68">
        <f t="shared" si="12"/>
        <v>6895.013569964025</v>
      </c>
      <c r="W4" s="68">
        <f t="shared" si="13"/>
        <v>0</v>
      </c>
      <c r="X4" s="68">
        <f t="shared" si="14"/>
        <v>1546260.2294196</v>
      </c>
      <c r="Y4" s="68">
        <f t="shared" si="15"/>
        <v>1539365.2158496361</v>
      </c>
      <c r="Z4" s="68">
        <f t="shared" si="16"/>
        <v>6895.0135699640259</v>
      </c>
      <c r="AA4" s="68">
        <f t="shared" si="17"/>
        <v>0</v>
      </c>
      <c r="AB4" s="68">
        <f>Y4*Skräpmätning!$B$5</f>
        <v>892754.85693199653</v>
      </c>
      <c r="AC4" s="68">
        <f>Z4*Skräpmätning!$B$5</f>
        <v>3998.7631199006373</v>
      </c>
      <c r="AD4" s="68">
        <f t="shared" ref="AD4:AD67" si="20">$G4</f>
        <v>1500</v>
      </c>
      <c r="AE4" s="68">
        <f t="shared" si="18"/>
        <v>0</v>
      </c>
      <c r="AF4" s="68">
        <f t="shared" si="19"/>
        <v>898253.62005189713</v>
      </c>
      <c r="AH4" s="68"/>
    </row>
    <row r="5" spans="1:35" ht="16" x14ac:dyDescent="0.35">
      <c r="A5" s="55" t="s">
        <v>98</v>
      </c>
      <c r="B5" s="66">
        <f>_xlfn.XLOOKUP(A5,Indata!A:A,Indata!C:C)</f>
        <v>20040</v>
      </c>
      <c r="C5" s="108">
        <f>_xlfn.XLOOKUP(A5,Indata!A:A,Indata!S:S)</f>
        <v>537272</v>
      </c>
      <c r="D5" s="108">
        <f>_xlfn.XLOOKUP(A5,Indata!A:A,Indata!S:S)+_xlfn.XLOOKUP(A5,Indata!A:A,Indata!Q:Q)</f>
        <v>538427</v>
      </c>
      <c r="E5" s="109">
        <f>_xlfn.XLOOKUP(A5,Indata!A:A,Indata!O:O)</f>
        <v>517000</v>
      </c>
      <c r="F5" s="109">
        <f>_xlfn.XLOOKUP(A5,Indata!A:A,Indata!P:P)</f>
        <v>8272</v>
      </c>
      <c r="G5" s="109">
        <f>_xlfn.XLOOKUP(A5,Indata!A:A,Indata!Q:Q)</f>
        <v>1155</v>
      </c>
      <c r="H5" s="108">
        <f>_xlfn.XLOOKUP(A5,Indata!A:A,Indata!R:R)</f>
        <v>12000</v>
      </c>
      <c r="I5" s="110">
        <f t="shared" si="0"/>
        <v>26.809980039920159</v>
      </c>
      <c r="J5" s="110">
        <f t="shared" si="1"/>
        <v>25.798403193612774</v>
      </c>
      <c r="K5" s="110">
        <f t="shared" si="2"/>
        <v>0.41277445109780442</v>
      </c>
      <c r="L5" s="110">
        <f t="shared" si="3"/>
        <v>5.7634730538922159E-2</v>
      </c>
      <c r="M5" s="110">
        <f t="shared" si="4"/>
        <v>0.59880239520958078</v>
      </c>
      <c r="N5" s="67">
        <f>_xlfn.XLOOKUP(A5,'Beräkning prediktionsvärde'!$A$2:$A$291,'Beräkning prediktionsvärde'!$Q$2:$Q$291)</f>
        <v>36.131092893890319</v>
      </c>
      <c r="O5" s="68">
        <f t="shared" si="5"/>
        <v>724067.10159356194</v>
      </c>
      <c r="P5" s="35">
        <f t="shared" si="6"/>
        <v>-9.3211128539701598</v>
      </c>
      <c r="Q5" s="69">
        <f t="shared" si="7"/>
        <v>-0.25798037389415185</v>
      </c>
      <c r="R5" s="70">
        <f t="shared" si="8"/>
        <v>34.767817839271906</v>
      </c>
      <c r="S5" s="70">
        <f t="shared" si="9"/>
        <v>0.55628508542835042</v>
      </c>
      <c r="T5" s="70">
        <f t="shared" si="10"/>
        <v>0.80698996919006361</v>
      </c>
      <c r="U5" s="68">
        <f t="shared" si="11"/>
        <v>696747.06949900906</v>
      </c>
      <c r="V5" s="68">
        <f t="shared" si="12"/>
        <v>11147.953111984143</v>
      </c>
      <c r="W5" s="68">
        <f t="shared" si="13"/>
        <v>16172.078982568875</v>
      </c>
      <c r="X5" s="68">
        <f t="shared" si="14"/>
        <v>537272</v>
      </c>
      <c r="Y5" s="68">
        <f t="shared" si="15"/>
        <v>517000</v>
      </c>
      <c r="Z5" s="68">
        <f t="shared" si="16"/>
        <v>8272</v>
      </c>
      <c r="AA5" s="68">
        <f t="shared" si="17"/>
        <v>12000</v>
      </c>
      <c r="AB5" s="68">
        <f>Y5*Skräpmätning!$B$5</f>
        <v>299834.15000000002</v>
      </c>
      <c r="AC5" s="68">
        <f>Z5*Skräpmätning!$B$5</f>
        <v>4797.3464000000004</v>
      </c>
      <c r="AD5" s="68">
        <f t="shared" si="20"/>
        <v>1155</v>
      </c>
      <c r="AE5" s="68">
        <f t="shared" si="18"/>
        <v>12000</v>
      </c>
      <c r="AF5" s="68">
        <f t="shared" si="19"/>
        <v>317786.4964</v>
      </c>
      <c r="AH5" s="68"/>
    </row>
    <row r="6" spans="1:35" ht="16" x14ac:dyDescent="0.35">
      <c r="A6" s="55" t="s">
        <v>79</v>
      </c>
      <c r="B6" s="66">
        <f>_xlfn.XLOOKUP(A6,Indata!A:A,Indata!C:C)</f>
        <v>6852</v>
      </c>
      <c r="C6" s="108">
        <f>_xlfn.XLOOKUP(A6,Indata!A:A,Indata!S:S)</f>
        <v>34827</v>
      </c>
      <c r="D6" s="108">
        <f>_xlfn.XLOOKUP(A6,Indata!A:A,Indata!S:S)+_xlfn.XLOOKUP(A6,Indata!A:A,Indata!Q:Q)</f>
        <v>35453</v>
      </c>
      <c r="E6" s="109">
        <f>_xlfn.XLOOKUP(A6,Indata!A:A,Indata!O:O)</f>
        <v>34827</v>
      </c>
      <c r="F6" s="109">
        <f>_xlfn.XLOOKUP(A6,Indata!A:A,Indata!P:P)</f>
        <v>0</v>
      </c>
      <c r="G6" s="109">
        <f>_xlfn.XLOOKUP(A6,Indata!A:A,Indata!Q:Q)</f>
        <v>626</v>
      </c>
      <c r="H6" s="108">
        <f>_xlfn.XLOOKUP(A6,Indata!A:A,Indata!R:R)</f>
        <v>0</v>
      </c>
      <c r="I6" s="110">
        <f t="shared" si="0"/>
        <v>5.082749562171629</v>
      </c>
      <c r="J6" s="110">
        <f t="shared" si="1"/>
        <v>5.082749562171629</v>
      </c>
      <c r="K6" s="110" t="str">
        <f t="shared" si="2"/>
        <v>0</v>
      </c>
      <c r="L6" s="110">
        <f t="shared" si="3"/>
        <v>9.1360186806771743E-2</v>
      </c>
      <c r="M6" s="110" t="str">
        <f t="shared" si="4"/>
        <v>0</v>
      </c>
      <c r="N6" s="67">
        <f>_xlfn.XLOOKUP(A6,'Beräkning prediktionsvärde'!$A$2:$A$291,'Beräkning prediktionsvärde'!$Q$2:$Q$291)</f>
        <v>33.871536604014644</v>
      </c>
      <c r="O6" s="68">
        <f t="shared" si="5"/>
        <v>232087.76881070834</v>
      </c>
      <c r="P6" s="35">
        <f t="shared" si="6"/>
        <v>-28.788787041843015</v>
      </c>
      <c r="Q6" s="69">
        <f t="shared" si="7"/>
        <v>-0.84994039031671231</v>
      </c>
      <c r="R6" s="70">
        <f t="shared" si="8"/>
        <v>33.871536604014644</v>
      </c>
      <c r="S6" s="70">
        <f t="shared" si="9"/>
        <v>0</v>
      </c>
      <c r="T6" s="70">
        <f t="shared" si="10"/>
        <v>0</v>
      </c>
      <c r="U6" s="68">
        <f t="shared" si="11"/>
        <v>232087.76881070834</v>
      </c>
      <c r="V6" s="68">
        <f t="shared" si="12"/>
        <v>0</v>
      </c>
      <c r="W6" s="68">
        <f t="shared" si="13"/>
        <v>0</v>
      </c>
      <c r="X6" s="68">
        <f t="shared" si="14"/>
        <v>34827</v>
      </c>
      <c r="Y6" s="68">
        <f t="shared" si="15"/>
        <v>34827</v>
      </c>
      <c r="Z6" s="68">
        <f t="shared" si="16"/>
        <v>0</v>
      </c>
      <c r="AA6" s="68">
        <f t="shared" si="17"/>
        <v>0</v>
      </c>
      <c r="AB6" s="68">
        <f>Y6*Skräpmätning!$B$5</f>
        <v>20197.918650000003</v>
      </c>
      <c r="AC6" s="68">
        <f>Z6*Skräpmätning!$B$5</f>
        <v>0</v>
      </c>
      <c r="AD6" s="68">
        <f t="shared" si="20"/>
        <v>626</v>
      </c>
      <c r="AE6" s="68">
        <f t="shared" si="18"/>
        <v>0</v>
      </c>
      <c r="AF6" s="68">
        <f t="shared" si="19"/>
        <v>20823.918650000003</v>
      </c>
      <c r="AH6" s="68"/>
    </row>
    <row r="7" spans="1:35" ht="16" x14ac:dyDescent="0.35">
      <c r="A7" s="55" t="s">
        <v>256</v>
      </c>
      <c r="B7" s="66">
        <f>_xlfn.XLOOKUP(A7,Indata!A:A,Indata!C:C)</f>
        <v>14002</v>
      </c>
      <c r="C7" s="108">
        <f>_xlfn.XLOOKUP(A7,Indata!A:A,Indata!S:S)</f>
        <v>500000</v>
      </c>
      <c r="D7" s="108">
        <f>_xlfn.XLOOKUP(A7,Indata!A:A,Indata!S:S)+_xlfn.XLOOKUP(A7,Indata!A:A,Indata!Q:Q)</f>
        <v>510000</v>
      </c>
      <c r="E7" s="109">
        <f>_xlfn.XLOOKUP(A7,Indata!A:A,Indata!O:O)</f>
        <v>490000</v>
      </c>
      <c r="F7" s="109">
        <f>_xlfn.XLOOKUP(A7,Indata!A:A,Indata!P:P)</f>
        <v>10000</v>
      </c>
      <c r="G7" s="109">
        <f>_xlfn.XLOOKUP(A7,Indata!A:A,Indata!Q:Q)</f>
        <v>10000</v>
      </c>
      <c r="H7" s="108">
        <f>_xlfn.XLOOKUP(A7,Indata!A:A,Indata!R:R)</f>
        <v>0</v>
      </c>
      <c r="I7" s="110">
        <f t="shared" si="0"/>
        <v>35.709184402228253</v>
      </c>
      <c r="J7" s="110">
        <f t="shared" si="1"/>
        <v>34.995000714183689</v>
      </c>
      <c r="K7" s="110">
        <f t="shared" si="2"/>
        <v>0.71418368804456511</v>
      </c>
      <c r="L7" s="110">
        <f t="shared" si="3"/>
        <v>0.71418368804456511</v>
      </c>
      <c r="M7" s="110" t="str">
        <f t="shared" si="4"/>
        <v>0</v>
      </c>
      <c r="N7" s="67">
        <f>_xlfn.XLOOKUP(A7,'Beräkning prediktionsvärde'!$A$2:$A$291,'Beräkning prediktionsvärde'!$Q$2:$Q$291)</f>
        <v>34.501915262686772</v>
      </c>
      <c r="O7" s="68">
        <f t="shared" si="5"/>
        <v>483095.81750814017</v>
      </c>
      <c r="P7" s="35">
        <f t="shared" si="6"/>
        <v>1.2072691395414807</v>
      </c>
      <c r="Q7" s="69">
        <f t="shared" si="7"/>
        <v>3.4991365851713245E-2</v>
      </c>
      <c r="R7" s="70">
        <f t="shared" si="8"/>
        <v>33.811876957433036</v>
      </c>
      <c r="S7" s="70">
        <f t="shared" si="9"/>
        <v>0.69003830525373544</v>
      </c>
      <c r="T7" s="70">
        <f t="shared" si="10"/>
        <v>0</v>
      </c>
      <c r="U7" s="68">
        <f t="shared" si="11"/>
        <v>473433.90115797735</v>
      </c>
      <c r="V7" s="68">
        <f t="shared" si="12"/>
        <v>9661.9163501628045</v>
      </c>
      <c r="W7" s="68">
        <f t="shared" si="13"/>
        <v>0</v>
      </c>
      <c r="X7" s="68">
        <f t="shared" si="14"/>
        <v>483095.81750814017</v>
      </c>
      <c r="Y7" s="68">
        <f t="shared" si="15"/>
        <v>473433.90115797735</v>
      </c>
      <c r="Z7" s="68">
        <f t="shared" si="16"/>
        <v>9661.9163501628045</v>
      </c>
      <c r="AA7" s="68">
        <f t="shared" si="17"/>
        <v>0</v>
      </c>
      <c r="AB7" s="68">
        <f>Y7*Skräpmätning!$B$5</f>
        <v>274567.99097656901</v>
      </c>
      <c r="AC7" s="68">
        <f>Z7*Skräpmätning!$B$5</f>
        <v>5603.4283872769192</v>
      </c>
      <c r="AD7" s="68">
        <f t="shared" si="20"/>
        <v>10000</v>
      </c>
      <c r="AE7" s="68">
        <f t="shared" si="18"/>
        <v>0</v>
      </c>
      <c r="AF7" s="68">
        <f t="shared" si="19"/>
        <v>290171.41936384595</v>
      </c>
      <c r="AH7" s="68"/>
    </row>
    <row r="8" spans="1:35" ht="16" x14ac:dyDescent="0.35">
      <c r="A8" s="55" t="s">
        <v>319</v>
      </c>
      <c r="B8" s="66">
        <f>_xlfn.XLOOKUP(A8,Indata!A:A,Indata!C:C)</f>
        <v>2609</v>
      </c>
      <c r="C8" s="108">
        <f>_xlfn.XLOOKUP(A8,Indata!A:A,Indata!S:S)</f>
        <v>1700</v>
      </c>
      <c r="D8" s="108">
        <f>_xlfn.XLOOKUP(A8,Indata!A:A,Indata!S:S)+_xlfn.XLOOKUP(A8,Indata!A:A,Indata!Q:Q)</f>
        <v>2700</v>
      </c>
      <c r="E8" s="109">
        <f>_xlfn.XLOOKUP(A8,Indata!A:A,Indata!O:O)</f>
        <v>1500</v>
      </c>
      <c r="F8" s="109">
        <f>_xlfn.XLOOKUP(A8,Indata!A:A,Indata!P:P)</f>
        <v>100</v>
      </c>
      <c r="G8" s="109">
        <f>_xlfn.XLOOKUP(A8,Indata!A:A,Indata!Q:Q)</f>
        <v>1000</v>
      </c>
      <c r="H8" s="108">
        <f>_xlfn.XLOOKUP(A8,Indata!A:A,Indata!R:R)</f>
        <v>100</v>
      </c>
      <c r="I8" s="110">
        <f t="shared" si="0"/>
        <v>0.65159064775776154</v>
      </c>
      <c r="J8" s="110">
        <f t="shared" si="1"/>
        <v>0.57493292449214262</v>
      </c>
      <c r="K8" s="110">
        <f t="shared" si="2"/>
        <v>3.8328861632809505E-2</v>
      </c>
      <c r="L8" s="110">
        <f t="shared" si="3"/>
        <v>0.38328861632809508</v>
      </c>
      <c r="M8" s="110">
        <f t="shared" si="4"/>
        <v>3.8328861632809505E-2</v>
      </c>
      <c r="N8" s="67">
        <f>_xlfn.XLOOKUP(A8,'Beräkning prediktionsvärde'!$A$2:$A$291,'Beräkning prediktionsvärde'!$Q$2:$Q$291)</f>
        <v>30.772515661662936</v>
      </c>
      <c r="O8" s="68">
        <f t="shared" si="5"/>
        <v>80285.493361278597</v>
      </c>
      <c r="P8" s="35">
        <f t="shared" si="6"/>
        <v>-30.120925013905175</v>
      </c>
      <c r="Q8" s="69">
        <f t="shared" si="7"/>
        <v>-0.97882556450951697</v>
      </c>
      <c r="R8" s="70">
        <f t="shared" si="8"/>
        <v>27.152219701467295</v>
      </c>
      <c r="S8" s="70">
        <f t="shared" si="9"/>
        <v>1.8101479800978197</v>
      </c>
      <c r="T8" s="70">
        <f t="shared" si="10"/>
        <v>1.8101479800978197</v>
      </c>
      <c r="U8" s="68">
        <f t="shared" si="11"/>
        <v>70840.141201128179</v>
      </c>
      <c r="V8" s="68">
        <f t="shared" si="12"/>
        <v>4722.6760800752118</v>
      </c>
      <c r="W8" s="68">
        <f t="shared" si="13"/>
        <v>4722.6760800752118</v>
      </c>
      <c r="X8" s="68">
        <f t="shared" si="14"/>
        <v>1700</v>
      </c>
      <c r="Y8" s="68">
        <f t="shared" si="15"/>
        <v>1500</v>
      </c>
      <c r="Z8" s="68">
        <f t="shared" si="16"/>
        <v>100</v>
      </c>
      <c r="AA8" s="68">
        <f t="shared" si="17"/>
        <v>100</v>
      </c>
      <c r="AB8" s="68">
        <f>Y8*Skräpmätning!$B$5</f>
        <v>869.92500000000007</v>
      </c>
      <c r="AC8" s="68">
        <f>Z8*Skräpmätning!$B$5</f>
        <v>57.995000000000005</v>
      </c>
      <c r="AD8" s="68">
        <f t="shared" si="20"/>
        <v>1000</v>
      </c>
      <c r="AE8" s="68">
        <f t="shared" si="18"/>
        <v>100</v>
      </c>
      <c r="AF8" s="68">
        <f t="shared" si="19"/>
        <v>2027.92</v>
      </c>
      <c r="AH8" s="68"/>
    </row>
    <row r="9" spans="1:35" ht="16" x14ac:dyDescent="0.35">
      <c r="A9" s="55" t="s">
        <v>317</v>
      </c>
      <c r="B9" s="66">
        <f>_xlfn.XLOOKUP(A9,Indata!A:A,Indata!C:C)</f>
        <v>6113</v>
      </c>
      <c r="C9" s="108">
        <f>_xlfn.XLOOKUP(A9,Indata!A:A,Indata!S:S)</f>
        <v>70000</v>
      </c>
      <c r="D9" s="108">
        <f>_xlfn.XLOOKUP(A9,Indata!A:A,Indata!S:S)+_xlfn.XLOOKUP(A9,Indata!A:A,Indata!Q:Q)</f>
        <v>70000</v>
      </c>
      <c r="E9" s="109">
        <f>_xlfn.XLOOKUP(A9,Indata!A:A,Indata!O:O)</f>
        <v>70000</v>
      </c>
      <c r="F9" s="109">
        <f>_xlfn.XLOOKUP(A9,Indata!A:A,Indata!P:P)</f>
        <v>0</v>
      </c>
      <c r="G9" s="109">
        <f>_xlfn.XLOOKUP(A9,Indata!A:A,Indata!Q:Q)</f>
        <v>0</v>
      </c>
      <c r="H9" s="108">
        <f>_xlfn.XLOOKUP(A9,Indata!A:A,Indata!R:R)</f>
        <v>0</v>
      </c>
      <c r="I9" s="110">
        <f t="shared" si="0"/>
        <v>11.451006052674629</v>
      </c>
      <c r="J9" s="110">
        <f t="shared" si="1"/>
        <v>11.451006052674629</v>
      </c>
      <c r="K9" s="110" t="str">
        <f t="shared" si="2"/>
        <v>0</v>
      </c>
      <c r="L9" s="110" t="str">
        <f t="shared" si="3"/>
        <v>0</v>
      </c>
      <c r="M9" s="110" t="str">
        <f t="shared" si="4"/>
        <v>0</v>
      </c>
      <c r="N9" s="67">
        <f>_xlfn.XLOOKUP(A9,'Beräkning prediktionsvärde'!$A$2:$A$291,'Beräkning prediktionsvärde'!$Q$2:$Q$291)</f>
        <v>30.27393489793727</v>
      </c>
      <c r="O9" s="68">
        <f t="shared" si="5"/>
        <v>185064.56403109053</v>
      </c>
      <c r="P9" s="35">
        <f t="shared" si="6"/>
        <v>-18.822928845262641</v>
      </c>
      <c r="Q9" s="69">
        <f t="shared" si="7"/>
        <v>-0.62175362762457254</v>
      </c>
      <c r="R9" s="70">
        <f t="shared" si="8"/>
        <v>30.27393489793727</v>
      </c>
      <c r="S9" s="70">
        <f t="shared" si="9"/>
        <v>0</v>
      </c>
      <c r="T9" s="70">
        <f t="shared" si="10"/>
        <v>0</v>
      </c>
      <c r="U9" s="68">
        <f t="shared" si="11"/>
        <v>185064.56403109053</v>
      </c>
      <c r="V9" s="68">
        <f t="shared" si="12"/>
        <v>0</v>
      </c>
      <c r="W9" s="68">
        <f t="shared" si="13"/>
        <v>0</v>
      </c>
      <c r="X9" s="68">
        <f t="shared" si="14"/>
        <v>70000</v>
      </c>
      <c r="Y9" s="68">
        <f t="shared" si="15"/>
        <v>70000</v>
      </c>
      <c r="Z9" s="68">
        <f t="shared" si="16"/>
        <v>0</v>
      </c>
      <c r="AA9" s="68">
        <f t="shared" si="17"/>
        <v>0</v>
      </c>
      <c r="AB9" s="68">
        <f>Y9*Skräpmätning!$B$5</f>
        <v>40596.500000000007</v>
      </c>
      <c r="AC9" s="68">
        <f>Z9*Skräpmätning!$B$5</f>
        <v>0</v>
      </c>
      <c r="AD9" s="68">
        <f t="shared" si="20"/>
        <v>0</v>
      </c>
      <c r="AE9" s="68">
        <f t="shared" si="18"/>
        <v>0</v>
      </c>
      <c r="AF9" s="68">
        <f t="shared" si="19"/>
        <v>40596.500000000007</v>
      </c>
      <c r="AH9" s="68"/>
    </row>
    <row r="10" spans="1:35" ht="16" x14ac:dyDescent="0.35">
      <c r="A10" s="55" t="s">
        <v>231</v>
      </c>
      <c r="B10" s="66">
        <f>_xlfn.XLOOKUP(A10,Indata!A:A,Indata!C:C)</f>
        <v>25682</v>
      </c>
      <c r="C10" s="108">
        <f>_xlfn.XLOOKUP(A10,Indata!A:A,Indata!S:S)</f>
        <v>1568488</v>
      </c>
      <c r="D10" s="108">
        <f>_xlfn.XLOOKUP(A10,Indata!A:A,Indata!S:S)+_xlfn.XLOOKUP(A10,Indata!A:A,Indata!Q:Q)</f>
        <v>1608488</v>
      </c>
      <c r="E10" s="109">
        <f>_xlfn.XLOOKUP(A10,Indata!A:A,Indata!O:O)</f>
        <v>1383938</v>
      </c>
      <c r="F10" s="109">
        <f>_xlfn.XLOOKUP(A10,Indata!A:A,Indata!P:P)</f>
        <v>184550</v>
      </c>
      <c r="G10" s="109">
        <f>_xlfn.XLOOKUP(A10,Indata!A:A,Indata!Q:Q)</f>
        <v>40000</v>
      </c>
      <c r="H10" s="108">
        <f>_xlfn.XLOOKUP(A10,Indata!A:A,Indata!R:R)</f>
        <v>0</v>
      </c>
      <c r="I10" s="110">
        <f t="shared" si="0"/>
        <v>61.073436648236118</v>
      </c>
      <c r="J10" s="110">
        <f t="shared" si="1"/>
        <v>53.887469823222489</v>
      </c>
      <c r="K10" s="110">
        <f t="shared" si="2"/>
        <v>7.1859668250136286</v>
      </c>
      <c r="L10" s="110">
        <f t="shared" si="3"/>
        <v>1.557511097266568</v>
      </c>
      <c r="M10" s="110" t="str">
        <f t="shared" si="4"/>
        <v>0</v>
      </c>
      <c r="N10" s="67">
        <f>_xlfn.XLOOKUP(A10,'Beräkning prediktionsvärde'!$A$2:$A$291,'Beräkning prediktionsvärde'!$Q$2:$Q$291)</f>
        <v>31.335883310042906</v>
      </c>
      <c r="O10" s="68">
        <f t="shared" si="5"/>
        <v>804768.15516852192</v>
      </c>
      <c r="P10" s="35">
        <f t="shared" si="6"/>
        <v>29.737553338193212</v>
      </c>
      <c r="Q10" s="69">
        <f t="shared" si="7"/>
        <v>0.94899361999674536</v>
      </c>
      <c r="R10" s="70">
        <f t="shared" si="8"/>
        <v>27.648869278141852</v>
      </c>
      <c r="S10" s="70">
        <f t="shared" si="9"/>
        <v>3.6870140319010525</v>
      </c>
      <c r="T10" s="70">
        <f t="shared" si="10"/>
        <v>0</v>
      </c>
      <c r="U10" s="68">
        <f t="shared" si="11"/>
        <v>710078.26080123906</v>
      </c>
      <c r="V10" s="68">
        <f t="shared" si="12"/>
        <v>94689.894367282832</v>
      </c>
      <c r="W10" s="68">
        <f t="shared" si="13"/>
        <v>0</v>
      </c>
      <c r="X10" s="68">
        <f t="shared" si="14"/>
        <v>804768.15516852192</v>
      </c>
      <c r="Y10" s="68">
        <f t="shared" si="15"/>
        <v>710078.26080123906</v>
      </c>
      <c r="Z10" s="68">
        <f t="shared" si="16"/>
        <v>94689.894367282832</v>
      </c>
      <c r="AA10" s="68">
        <f t="shared" si="17"/>
        <v>0</v>
      </c>
      <c r="AB10" s="68">
        <f>Y10*Skräpmätning!$B$5</f>
        <v>411809.88735167863</v>
      </c>
      <c r="AC10" s="68">
        <f>Z10*Skräpmätning!$B$5</f>
        <v>54915.404238305688</v>
      </c>
      <c r="AD10" s="68">
        <f t="shared" si="20"/>
        <v>40000</v>
      </c>
      <c r="AE10" s="68">
        <f t="shared" si="18"/>
        <v>0</v>
      </c>
      <c r="AF10" s="68">
        <f t="shared" si="19"/>
        <v>506725.29158998432</v>
      </c>
      <c r="AH10" s="68"/>
    </row>
    <row r="11" spans="1:35" ht="16" x14ac:dyDescent="0.35">
      <c r="A11" s="55" t="s">
        <v>242</v>
      </c>
      <c r="B11" s="66">
        <f>_xlfn.XLOOKUP(A11,Indata!A:A,Indata!C:C)</f>
        <v>11478</v>
      </c>
      <c r="C11" s="108">
        <f>_xlfn.XLOOKUP(A11,Indata!A:A,Indata!S:S)</f>
        <v>92800</v>
      </c>
      <c r="D11" s="108">
        <f>_xlfn.XLOOKUP(A11,Indata!A:A,Indata!S:S)+_xlfn.XLOOKUP(A11,Indata!A:A,Indata!Q:Q)</f>
        <v>93800</v>
      </c>
      <c r="E11" s="109">
        <f>_xlfn.XLOOKUP(A11,Indata!A:A,Indata!O:O)</f>
        <v>92800</v>
      </c>
      <c r="F11" s="109">
        <f>_xlfn.XLOOKUP(A11,Indata!A:A,Indata!P:P)</f>
        <v>0</v>
      </c>
      <c r="G11" s="109">
        <f>_xlfn.XLOOKUP(A11,Indata!A:A,Indata!Q:Q)</f>
        <v>1000</v>
      </c>
      <c r="H11" s="108">
        <f>_xlfn.XLOOKUP(A11,Indata!A:A,Indata!R:R)</f>
        <v>0</v>
      </c>
      <c r="I11" s="110">
        <f t="shared" si="0"/>
        <v>8.0850322355811119</v>
      </c>
      <c r="J11" s="110">
        <f t="shared" si="1"/>
        <v>8.0850322355811119</v>
      </c>
      <c r="K11" s="110" t="str">
        <f t="shared" si="2"/>
        <v>0</v>
      </c>
      <c r="L11" s="110">
        <f t="shared" si="3"/>
        <v>8.7123192193761981E-2</v>
      </c>
      <c r="M11" s="110" t="str">
        <f t="shared" si="4"/>
        <v>0</v>
      </c>
      <c r="N11" s="67">
        <f>_xlfn.XLOOKUP(A11,'Beräkning prediktionsvärde'!$A$2:$A$291,'Beräkning prediktionsvärde'!$Q$2:$Q$291)</f>
        <v>37.247610365100094</v>
      </c>
      <c r="O11" s="68">
        <f t="shared" si="5"/>
        <v>427528.0717706189</v>
      </c>
      <c r="P11" s="35">
        <f t="shared" si="6"/>
        <v>-29.162578129518984</v>
      </c>
      <c r="Q11" s="69">
        <f t="shared" si="7"/>
        <v>-0.78293822996074547</v>
      </c>
      <c r="R11" s="70">
        <f t="shared" si="8"/>
        <v>37.247610365100094</v>
      </c>
      <c r="S11" s="70">
        <f t="shared" si="9"/>
        <v>0</v>
      </c>
      <c r="T11" s="70">
        <f t="shared" si="10"/>
        <v>0</v>
      </c>
      <c r="U11" s="68">
        <f t="shared" si="11"/>
        <v>427528.0717706189</v>
      </c>
      <c r="V11" s="68">
        <f t="shared" si="12"/>
        <v>0</v>
      </c>
      <c r="W11" s="68">
        <f t="shared" si="13"/>
        <v>0</v>
      </c>
      <c r="X11" s="68">
        <f t="shared" si="14"/>
        <v>92800</v>
      </c>
      <c r="Y11" s="68">
        <f t="shared" si="15"/>
        <v>92800</v>
      </c>
      <c r="Z11" s="68">
        <f t="shared" si="16"/>
        <v>0</v>
      </c>
      <c r="AA11" s="68">
        <f t="shared" si="17"/>
        <v>0</v>
      </c>
      <c r="AB11" s="68">
        <f>Y11*Skräpmätning!$B$5</f>
        <v>53819.360000000008</v>
      </c>
      <c r="AC11" s="68">
        <f>Z11*Skräpmätning!$B$5</f>
        <v>0</v>
      </c>
      <c r="AD11" s="68">
        <f t="shared" si="20"/>
        <v>1000</v>
      </c>
      <c r="AE11" s="68">
        <f t="shared" si="18"/>
        <v>0</v>
      </c>
      <c r="AF11" s="68">
        <f t="shared" si="19"/>
        <v>54819.360000000008</v>
      </c>
      <c r="AH11" s="68"/>
    </row>
    <row r="12" spans="1:35" ht="16" x14ac:dyDescent="0.35">
      <c r="A12" s="55" t="s">
        <v>271</v>
      </c>
      <c r="B12" s="66">
        <f>_xlfn.XLOOKUP(A12,Indata!A:A,Indata!C:C)</f>
        <v>22753</v>
      </c>
      <c r="C12" s="108">
        <f>_xlfn.XLOOKUP(A12,Indata!A:A,Indata!S:S)</f>
        <v>426000</v>
      </c>
      <c r="D12" s="108">
        <f>_xlfn.XLOOKUP(A12,Indata!A:A,Indata!S:S)+_xlfn.XLOOKUP(A12,Indata!A:A,Indata!Q:Q)</f>
        <v>442000</v>
      </c>
      <c r="E12" s="109">
        <f>_xlfn.XLOOKUP(A12,Indata!A:A,Indata!O:O)</f>
        <v>381000</v>
      </c>
      <c r="F12" s="109">
        <f>_xlfn.XLOOKUP(A12,Indata!A:A,Indata!P:P)</f>
        <v>35000</v>
      </c>
      <c r="G12" s="109">
        <f>_xlfn.XLOOKUP(A12,Indata!A:A,Indata!Q:Q)</f>
        <v>16000</v>
      </c>
      <c r="H12" s="108">
        <f>_xlfn.XLOOKUP(A12,Indata!A:A,Indata!R:R)</f>
        <v>10000</v>
      </c>
      <c r="I12" s="110">
        <f t="shared" si="0"/>
        <v>18.722805783852678</v>
      </c>
      <c r="J12" s="110">
        <f t="shared" si="1"/>
        <v>16.745044609502045</v>
      </c>
      <c r="K12" s="110">
        <f t="shared" si="2"/>
        <v>1.538258691161605</v>
      </c>
      <c r="L12" s="110">
        <f t="shared" si="3"/>
        <v>0.70320397310244798</v>
      </c>
      <c r="M12" s="110">
        <f t="shared" si="4"/>
        <v>0.43950248318903001</v>
      </c>
      <c r="N12" s="67">
        <f>_xlfn.XLOOKUP(A12,'Beräkning prediktionsvärde'!$A$2:$A$291,'Beräkning prediktionsvärde'!$Q$2:$Q$291)</f>
        <v>31.703085265240478</v>
      </c>
      <c r="O12" s="68">
        <f t="shared" si="5"/>
        <v>721340.2990400166</v>
      </c>
      <c r="P12" s="35">
        <f t="shared" si="6"/>
        <v>-12.9802794813878</v>
      </c>
      <c r="Q12" s="69">
        <f t="shared" si="7"/>
        <v>-0.40943268999813981</v>
      </c>
      <c r="R12" s="70">
        <f t="shared" si="8"/>
        <v>28.354167807644654</v>
      </c>
      <c r="S12" s="70">
        <f t="shared" si="9"/>
        <v>2.6047135781300863</v>
      </c>
      <c r="T12" s="70">
        <f t="shared" si="10"/>
        <v>0.74420387946573885</v>
      </c>
      <c r="U12" s="68">
        <f t="shared" si="11"/>
        <v>645142.38012733881</v>
      </c>
      <c r="V12" s="68">
        <f t="shared" si="12"/>
        <v>59265.048043193856</v>
      </c>
      <c r="W12" s="68">
        <f t="shared" si="13"/>
        <v>16932.870869483955</v>
      </c>
      <c r="X12" s="68">
        <f t="shared" si="14"/>
        <v>426000</v>
      </c>
      <c r="Y12" s="68">
        <f t="shared" si="15"/>
        <v>381000</v>
      </c>
      <c r="Z12" s="68">
        <f t="shared" si="16"/>
        <v>35000</v>
      </c>
      <c r="AA12" s="68">
        <f t="shared" si="17"/>
        <v>10000</v>
      </c>
      <c r="AB12" s="68">
        <f>Y12*Skräpmätning!$B$5</f>
        <v>220960.95000000004</v>
      </c>
      <c r="AC12" s="68">
        <f>Z12*Skräpmätning!$B$5</f>
        <v>20298.250000000004</v>
      </c>
      <c r="AD12" s="68">
        <f t="shared" si="20"/>
        <v>16000</v>
      </c>
      <c r="AE12" s="68">
        <f t="shared" si="18"/>
        <v>10000</v>
      </c>
      <c r="AF12" s="68">
        <f t="shared" si="19"/>
        <v>267259.20000000007</v>
      </c>
      <c r="AH12" s="68"/>
    </row>
    <row r="13" spans="1:35" ht="16" x14ac:dyDescent="0.35">
      <c r="A13" s="55" t="s">
        <v>187</v>
      </c>
      <c r="B13" s="66">
        <f>_xlfn.XLOOKUP(A13,Indata!A:A,Indata!C:C)</f>
        <v>9138</v>
      </c>
      <c r="C13" s="108">
        <f>_xlfn.XLOOKUP(A13,Indata!A:A,Indata!S:S)</f>
        <v>200800</v>
      </c>
      <c r="D13" s="108">
        <f>_xlfn.XLOOKUP(A13,Indata!A:A,Indata!S:S)+_xlfn.XLOOKUP(A13,Indata!A:A,Indata!Q:Q)</f>
        <v>201600</v>
      </c>
      <c r="E13" s="109">
        <f>_xlfn.XLOOKUP(A13,Indata!A:A,Indata!O:O)</f>
        <v>200000</v>
      </c>
      <c r="F13" s="109">
        <f>_xlfn.XLOOKUP(A13,Indata!A:A,Indata!P:P)</f>
        <v>800</v>
      </c>
      <c r="G13" s="109">
        <f>_xlfn.XLOOKUP(A13,Indata!A:A,Indata!Q:Q)</f>
        <v>800</v>
      </c>
      <c r="H13" s="108">
        <f>_xlfn.XLOOKUP(A13,Indata!A:A,Indata!R:R)</f>
        <v>0</v>
      </c>
      <c r="I13" s="110">
        <f t="shared" si="0"/>
        <v>21.974173779820529</v>
      </c>
      <c r="J13" s="110">
        <f t="shared" si="1"/>
        <v>21.886627270737581</v>
      </c>
      <c r="K13" s="110">
        <f t="shared" si="2"/>
        <v>8.7546509082950322E-2</v>
      </c>
      <c r="L13" s="110">
        <f t="shared" si="3"/>
        <v>8.7546509082950322E-2</v>
      </c>
      <c r="M13" s="110" t="str">
        <f t="shared" si="4"/>
        <v>0</v>
      </c>
      <c r="N13" s="67">
        <f>_xlfn.XLOOKUP(A13,'Beräkning prediktionsvärde'!$A$2:$A$291,'Beräkning prediktionsvärde'!$Q$2:$Q$291)</f>
        <v>30.592704699269991</v>
      </c>
      <c r="O13" s="68">
        <f t="shared" si="5"/>
        <v>279556.13554192916</v>
      </c>
      <c r="P13" s="35">
        <f t="shared" si="6"/>
        <v>-8.6185309194494621</v>
      </c>
      <c r="Q13" s="69">
        <f t="shared" si="7"/>
        <v>-0.2817185013280345</v>
      </c>
      <c r="R13" s="70">
        <f t="shared" si="8"/>
        <v>30.470821413615528</v>
      </c>
      <c r="S13" s="70">
        <f t="shared" si="9"/>
        <v>0.12188328565446212</v>
      </c>
      <c r="T13" s="70">
        <f t="shared" si="10"/>
        <v>0</v>
      </c>
      <c r="U13" s="68">
        <f t="shared" si="11"/>
        <v>278442.36607761867</v>
      </c>
      <c r="V13" s="68">
        <f t="shared" si="12"/>
        <v>1113.7694643104749</v>
      </c>
      <c r="W13" s="68">
        <f t="shared" si="13"/>
        <v>0</v>
      </c>
      <c r="X13" s="68">
        <f t="shared" si="14"/>
        <v>200800</v>
      </c>
      <c r="Y13" s="68">
        <f t="shared" si="15"/>
        <v>200000</v>
      </c>
      <c r="Z13" s="68">
        <f t="shared" si="16"/>
        <v>800</v>
      </c>
      <c r="AA13" s="68">
        <f t="shared" si="17"/>
        <v>0</v>
      </c>
      <c r="AB13" s="68">
        <f>Y13*Skräpmätning!$B$5</f>
        <v>115990.00000000001</v>
      </c>
      <c r="AC13" s="68">
        <f>Z13*Skräpmätning!$B$5</f>
        <v>463.96000000000004</v>
      </c>
      <c r="AD13" s="68">
        <f t="shared" si="20"/>
        <v>800</v>
      </c>
      <c r="AE13" s="68">
        <f t="shared" si="18"/>
        <v>0</v>
      </c>
      <c r="AF13" s="68">
        <f t="shared" si="19"/>
        <v>117253.96000000002</v>
      </c>
      <c r="AH13" s="68"/>
    </row>
    <row r="14" spans="1:35" ht="16" x14ac:dyDescent="0.35">
      <c r="A14" s="55" t="s">
        <v>298</v>
      </c>
      <c r="B14" s="66">
        <f>_xlfn.XLOOKUP(A14,Indata!A:A,Indata!C:C)</f>
        <v>7140</v>
      </c>
      <c r="C14" s="108">
        <f>_xlfn.XLOOKUP(A14,Indata!A:A,Indata!S:S)</f>
        <v>0</v>
      </c>
      <c r="D14" s="108">
        <f>_xlfn.XLOOKUP(A14,Indata!A:A,Indata!S:S)+_xlfn.XLOOKUP(A14,Indata!A:A,Indata!Q:Q)</f>
        <v>0</v>
      </c>
      <c r="E14" s="109">
        <f>_xlfn.XLOOKUP(A14,Indata!A:A,Indata!O:O)</f>
        <v>0</v>
      </c>
      <c r="F14" s="109">
        <f>_xlfn.XLOOKUP(A14,Indata!A:A,Indata!P:P)</f>
        <v>0</v>
      </c>
      <c r="G14" s="109">
        <f>_xlfn.XLOOKUP(A14,Indata!A:A,Indata!Q:Q)</f>
        <v>0</v>
      </c>
      <c r="H14" s="108">
        <f>_xlfn.XLOOKUP(A14,Indata!A:A,Indata!R:R)</f>
        <v>0</v>
      </c>
      <c r="I14" s="110" t="str">
        <f t="shared" si="0"/>
        <v>0</v>
      </c>
      <c r="J14" s="110" t="str">
        <f t="shared" si="1"/>
        <v>0</v>
      </c>
      <c r="K14" s="110" t="str">
        <f t="shared" si="2"/>
        <v>0</v>
      </c>
      <c r="L14" s="110" t="str">
        <f t="shared" si="3"/>
        <v>0</v>
      </c>
      <c r="M14" s="110" t="str">
        <f t="shared" si="4"/>
        <v>0</v>
      </c>
      <c r="N14" s="67">
        <f>_xlfn.XLOOKUP(A14,'Beräkning prediktionsvärde'!$A$2:$A$291,'Beräkning prediktionsvärde'!$Q$2:$Q$291)</f>
        <v>35.283340033499783</v>
      </c>
      <c r="O14" s="68">
        <f t="shared" si="5"/>
        <v>251923.04783918845</v>
      </c>
      <c r="P14" s="35">
        <f t="shared" si="6"/>
        <v>-35.283340033499783</v>
      </c>
      <c r="Q14" s="69">
        <f t="shared" si="7"/>
        <v>-1</v>
      </c>
      <c r="R14" s="70">
        <f t="shared" si="8"/>
        <v>0</v>
      </c>
      <c r="S14" s="70">
        <f t="shared" si="9"/>
        <v>0</v>
      </c>
      <c r="T14" s="70">
        <f t="shared" si="10"/>
        <v>0</v>
      </c>
      <c r="U14" s="68">
        <f t="shared" si="11"/>
        <v>0</v>
      </c>
      <c r="V14" s="68">
        <f t="shared" si="12"/>
        <v>0</v>
      </c>
      <c r="W14" s="68">
        <f t="shared" si="13"/>
        <v>0</v>
      </c>
      <c r="X14" s="68">
        <f t="shared" si="14"/>
        <v>0</v>
      </c>
      <c r="Y14" s="68">
        <f t="shared" si="15"/>
        <v>0</v>
      </c>
      <c r="Z14" s="68">
        <f t="shared" si="16"/>
        <v>0</v>
      </c>
      <c r="AA14" s="68">
        <f t="shared" si="17"/>
        <v>0</v>
      </c>
      <c r="AB14" s="68">
        <f>Y14*Skräpmätning!$B$5</f>
        <v>0</v>
      </c>
      <c r="AC14" s="68">
        <f>Z14*Skräpmätning!$B$5</f>
        <v>0</v>
      </c>
      <c r="AD14" s="68">
        <f t="shared" si="20"/>
        <v>0</v>
      </c>
      <c r="AE14" s="68">
        <f t="shared" si="18"/>
        <v>0</v>
      </c>
      <c r="AF14" s="68">
        <f t="shared" si="19"/>
        <v>0</v>
      </c>
      <c r="AH14" s="68"/>
    </row>
    <row r="15" spans="1:35" ht="16" x14ac:dyDescent="0.35">
      <c r="A15" s="55" t="s">
        <v>303</v>
      </c>
      <c r="B15" s="66">
        <f>_xlfn.XLOOKUP(A15,Indata!A:A,Indata!C:C)</f>
        <v>2348</v>
      </c>
      <c r="C15" s="108">
        <f>_xlfn.XLOOKUP(A15,Indata!A:A,Indata!S:S)</f>
        <v>0</v>
      </c>
      <c r="D15" s="108">
        <f>_xlfn.XLOOKUP(A15,Indata!A:A,Indata!S:S)+_xlfn.XLOOKUP(A15,Indata!A:A,Indata!Q:Q)</f>
        <v>0</v>
      </c>
      <c r="E15" s="109">
        <f>_xlfn.XLOOKUP(A15,Indata!A:A,Indata!O:O)</f>
        <v>0</v>
      </c>
      <c r="F15" s="109">
        <f>_xlfn.XLOOKUP(A15,Indata!A:A,Indata!P:P)</f>
        <v>0</v>
      </c>
      <c r="G15" s="109">
        <f>_xlfn.XLOOKUP(A15,Indata!A:A,Indata!Q:Q)</f>
        <v>0</v>
      </c>
      <c r="H15" s="108">
        <f>_xlfn.XLOOKUP(A15,Indata!A:A,Indata!R:R)</f>
        <v>0</v>
      </c>
      <c r="I15" s="110" t="str">
        <f t="shared" si="0"/>
        <v>0</v>
      </c>
      <c r="J15" s="110" t="str">
        <f t="shared" si="1"/>
        <v>0</v>
      </c>
      <c r="K15" s="110" t="str">
        <f t="shared" si="2"/>
        <v>0</v>
      </c>
      <c r="L15" s="110" t="str">
        <f t="shared" si="3"/>
        <v>0</v>
      </c>
      <c r="M15" s="110" t="str">
        <f t="shared" si="4"/>
        <v>0</v>
      </c>
      <c r="N15" s="67">
        <f>_xlfn.XLOOKUP(A15,'Beräkning prediktionsvärde'!$A$2:$A$291,'Beräkning prediktionsvärde'!$Q$2:$Q$291)</f>
        <v>31.558036439967548</v>
      </c>
      <c r="O15" s="68">
        <f t="shared" si="5"/>
        <v>74098.26956104381</v>
      </c>
      <c r="P15" s="35">
        <f t="shared" si="6"/>
        <v>-31.558036439967548</v>
      </c>
      <c r="Q15" s="69">
        <f t="shared" si="7"/>
        <v>-1</v>
      </c>
      <c r="R15" s="70">
        <f t="shared" si="8"/>
        <v>0</v>
      </c>
      <c r="S15" s="70">
        <f t="shared" si="9"/>
        <v>0</v>
      </c>
      <c r="T15" s="70">
        <f t="shared" si="10"/>
        <v>0</v>
      </c>
      <c r="U15" s="68">
        <f t="shared" si="11"/>
        <v>0</v>
      </c>
      <c r="V15" s="68">
        <f t="shared" si="12"/>
        <v>0</v>
      </c>
      <c r="W15" s="68">
        <f t="shared" si="13"/>
        <v>0</v>
      </c>
      <c r="X15" s="68">
        <f t="shared" si="14"/>
        <v>0</v>
      </c>
      <c r="Y15" s="68">
        <f t="shared" si="15"/>
        <v>0</v>
      </c>
      <c r="Z15" s="68">
        <f t="shared" si="16"/>
        <v>0</v>
      </c>
      <c r="AA15" s="68">
        <f t="shared" si="17"/>
        <v>0</v>
      </c>
      <c r="AB15" s="68">
        <f>Y15*Skräpmätning!$B$5</f>
        <v>0</v>
      </c>
      <c r="AC15" s="68">
        <f>Z15*Skräpmätning!$B$5</f>
        <v>0</v>
      </c>
      <c r="AD15" s="68">
        <f t="shared" si="20"/>
        <v>0</v>
      </c>
      <c r="AE15" s="68">
        <f t="shared" si="18"/>
        <v>0</v>
      </c>
      <c r="AF15" s="68">
        <f t="shared" si="19"/>
        <v>0</v>
      </c>
      <c r="AH15" s="68"/>
    </row>
    <row r="16" spans="1:35" ht="16" x14ac:dyDescent="0.35">
      <c r="A16" s="55" t="s">
        <v>132</v>
      </c>
      <c r="B16" s="66">
        <f>_xlfn.XLOOKUP(A16,Indata!A:A,Indata!C:C)</f>
        <v>15968</v>
      </c>
      <c r="C16" s="108">
        <f>_xlfn.XLOOKUP(A16,Indata!A:A,Indata!S:S)</f>
        <v>155000</v>
      </c>
      <c r="D16" s="108">
        <f>_xlfn.XLOOKUP(A16,Indata!A:A,Indata!S:S)+_xlfn.XLOOKUP(A16,Indata!A:A,Indata!Q:Q)</f>
        <v>156000</v>
      </c>
      <c r="E16" s="109">
        <f>_xlfn.XLOOKUP(A16,Indata!A:A,Indata!O:O)</f>
        <v>155000</v>
      </c>
      <c r="F16" s="109">
        <f>_xlfn.XLOOKUP(A16,Indata!A:A,Indata!P:P)</f>
        <v>0</v>
      </c>
      <c r="G16" s="109">
        <f>_xlfn.XLOOKUP(A16,Indata!A:A,Indata!Q:Q)</f>
        <v>1000</v>
      </c>
      <c r="H16" s="108">
        <f>_xlfn.XLOOKUP(A16,Indata!A:A,Indata!R:R)</f>
        <v>0</v>
      </c>
      <c r="I16" s="110">
        <f t="shared" si="0"/>
        <v>9.7069138276553097</v>
      </c>
      <c r="J16" s="110">
        <f t="shared" si="1"/>
        <v>9.7069138276553097</v>
      </c>
      <c r="K16" s="110" t="str">
        <f t="shared" si="2"/>
        <v>0</v>
      </c>
      <c r="L16" s="110">
        <f t="shared" si="3"/>
        <v>6.2625250501001997E-2</v>
      </c>
      <c r="M16" s="110" t="str">
        <f t="shared" si="4"/>
        <v>0</v>
      </c>
      <c r="N16" s="67">
        <f>_xlfn.XLOOKUP(A16,'Beräkning prediktionsvärde'!$A$2:$A$291,'Beräkning prediktionsvärde'!$Q$2:$Q$291)</f>
        <v>37.320769981549738</v>
      </c>
      <c r="O16" s="68">
        <f t="shared" si="5"/>
        <v>595938.05506538623</v>
      </c>
      <c r="P16" s="35">
        <f t="shared" si="6"/>
        <v>-27.613856153894428</v>
      </c>
      <c r="Q16" s="69">
        <f t="shared" si="7"/>
        <v>-0.73990585316288715</v>
      </c>
      <c r="R16" s="70">
        <f t="shared" si="8"/>
        <v>37.320769981549738</v>
      </c>
      <c r="S16" s="70">
        <f t="shared" si="9"/>
        <v>0</v>
      </c>
      <c r="T16" s="70">
        <f t="shared" si="10"/>
        <v>0</v>
      </c>
      <c r="U16" s="68">
        <f t="shared" si="11"/>
        <v>595938.05506538623</v>
      </c>
      <c r="V16" s="68">
        <f t="shared" si="12"/>
        <v>0</v>
      </c>
      <c r="W16" s="68">
        <f t="shared" si="13"/>
        <v>0</v>
      </c>
      <c r="X16" s="68">
        <f t="shared" si="14"/>
        <v>155000</v>
      </c>
      <c r="Y16" s="68">
        <f t="shared" si="15"/>
        <v>155000</v>
      </c>
      <c r="Z16" s="68">
        <f t="shared" si="16"/>
        <v>0</v>
      </c>
      <c r="AA16" s="68">
        <f t="shared" si="17"/>
        <v>0</v>
      </c>
      <c r="AB16" s="68">
        <f>Y16*Skräpmätning!$B$5</f>
        <v>89892.250000000015</v>
      </c>
      <c r="AC16" s="68">
        <f>Z16*Skräpmätning!$B$5</f>
        <v>0</v>
      </c>
      <c r="AD16" s="68">
        <f t="shared" si="20"/>
        <v>1000</v>
      </c>
      <c r="AE16" s="68">
        <f t="shared" si="18"/>
        <v>0</v>
      </c>
      <c r="AF16" s="68">
        <f t="shared" si="19"/>
        <v>90892.250000000015</v>
      </c>
      <c r="AH16" s="68"/>
    </row>
    <row r="17" spans="1:34" ht="16" x14ac:dyDescent="0.35">
      <c r="A17" s="55" t="s">
        <v>329</v>
      </c>
      <c r="B17" s="66">
        <f>_xlfn.XLOOKUP(A17,Indata!A:A,Indata!C:C)</f>
        <v>27943</v>
      </c>
      <c r="C17" s="108">
        <f>_xlfn.XLOOKUP(A17,Indata!A:A,Indata!S:S)</f>
        <v>366260</v>
      </c>
      <c r="D17" s="108">
        <f>_xlfn.XLOOKUP(A17,Indata!A:A,Indata!S:S)+_xlfn.XLOOKUP(A17,Indata!A:A,Indata!Q:Q)</f>
        <v>391260</v>
      </c>
      <c r="E17" s="109">
        <f>_xlfn.XLOOKUP(A17,Indata!A:A,Indata!O:O)</f>
        <v>251760</v>
      </c>
      <c r="F17" s="109">
        <f>_xlfn.XLOOKUP(A17,Indata!A:A,Indata!P:P)</f>
        <v>114500</v>
      </c>
      <c r="G17" s="109">
        <f>_xlfn.XLOOKUP(A17,Indata!A:A,Indata!Q:Q)</f>
        <v>25000</v>
      </c>
      <c r="H17" s="108">
        <f>_xlfn.XLOOKUP(A17,Indata!A:A,Indata!R:R)</f>
        <v>0</v>
      </c>
      <c r="I17" s="110">
        <f t="shared" si="0"/>
        <v>13.107397201445801</v>
      </c>
      <c r="J17" s="110">
        <f t="shared" si="1"/>
        <v>9.0097698887020012</v>
      </c>
      <c r="K17" s="110">
        <f t="shared" si="2"/>
        <v>4.0976273127437999</v>
      </c>
      <c r="L17" s="110">
        <f t="shared" si="3"/>
        <v>0.89467845256414846</v>
      </c>
      <c r="M17" s="110" t="str">
        <f t="shared" si="4"/>
        <v>0</v>
      </c>
      <c r="N17" s="67">
        <f>_xlfn.XLOOKUP(A17,'Beräkning prediktionsvärde'!$A$2:$A$291,'Beräkning prediktionsvärde'!$Q$2:$Q$291)</f>
        <v>38.337707811954338</v>
      </c>
      <c r="O17" s="68">
        <f t="shared" si="5"/>
        <v>1071270.5693894401</v>
      </c>
      <c r="P17" s="35">
        <f t="shared" si="6"/>
        <v>-25.230310610508539</v>
      </c>
      <c r="Q17" s="69">
        <f t="shared" si="7"/>
        <v>-0.65810691484902251</v>
      </c>
      <c r="R17" s="70">
        <f t="shared" si="8"/>
        <v>26.352594656084815</v>
      </c>
      <c r="S17" s="70">
        <f t="shared" si="9"/>
        <v>11.985113155869525</v>
      </c>
      <c r="T17" s="70">
        <f t="shared" si="10"/>
        <v>0</v>
      </c>
      <c r="U17" s="68">
        <f t="shared" si="11"/>
        <v>736370.55247497803</v>
      </c>
      <c r="V17" s="68">
        <f t="shared" si="12"/>
        <v>334900.01691446215</v>
      </c>
      <c r="W17" s="68">
        <f t="shared" si="13"/>
        <v>0</v>
      </c>
      <c r="X17" s="68">
        <f t="shared" si="14"/>
        <v>366260</v>
      </c>
      <c r="Y17" s="68">
        <f t="shared" si="15"/>
        <v>251760</v>
      </c>
      <c r="Z17" s="68">
        <f t="shared" si="16"/>
        <v>114500.00000000001</v>
      </c>
      <c r="AA17" s="68">
        <f t="shared" si="17"/>
        <v>0</v>
      </c>
      <c r="AB17" s="68">
        <f>Y17*Skräpmätning!$B$5</f>
        <v>146008.21200000003</v>
      </c>
      <c r="AC17" s="68">
        <f>Z17*Skräpmätning!$B$5</f>
        <v>66404.275000000023</v>
      </c>
      <c r="AD17" s="68">
        <f t="shared" si="20"/>
        <v>25000</v>
      </c>
      <c r="AE17" s="68">
        <f t="shared" si="18"/>
        <v>0</v>
      </c>
      <c r="AF17" s="68">
        <f t="shared" si="19"/>
        <v>237412.48700000005</v>
      </c>
      <c r="AH17" s="68"/>
    </row>
    <row r="18" spans="1:34" ht="16" x14ac:dyDescent="0.35">
      <c r="A18" s="55" t="s">
        <v>181</v>
      </c>
      <c r="B18" s="66">
        <f>_xlfn.XLOOKUP(A18,Indata!A:A,Indata!C:C)</f>
        <v>9733</v>
      </c>
      <c r="C18" s="108">
        <f>_xlfn.XLOOKUP(A18,Indata!A:A,Indata!S:S)</f>
        <v>214284</v>
      </c>
      <c r="D18" s="108">
        <f>_xlfn.XLOOKUP(A18,Indata!A:A,Indata!S:S)+_xlfn.XLOOKUP(A18,Indata!A:A,Indata!Q:Q)</f>
        <v>214284</v>
      </c>
      <c r="E18" s="109">
        <f>_xlfn.XLOOKUP(A18,Indata!A:A,Indata!O:O)</f>
        <v>210284</v>
      </c>
      <c r="F18" s="109">
        <f>_xlfn.XLOOKUP(A18,Indata!A:A,Indata!P:P)</f>
        <v>4000</v>
      </c>
      <c r="G18" s="109">
        <f>_xlfn.XLOOKUP(A18,Indata!A:A,Indata!Q:Q)</f>
        <v>0</v>
      </c>
      <c r="H18" s="108">
        <f>_xlfn.XLOOKUP(A18,Indata!A:A,Indata!R:R)</f>
        <v>0</v>
      </c>
      <c r="I18" s="110">
        <f t="shared" si="0"/>
        <v>22.016233432651802</v>
      </c>
      <c r="J18" s="110">
        <f t="shared" si="1"/>
        <v>21.605260454125141</v>
      </c>
      <c r="K18" s="110">
        <f t="shared" si="2"/>
        <v>0.41097297852666187</v>
      </c>
      <c r="L18" s="110" t="str">
        <f t="shared" si="3"/>
        <v>0</v>
      </c>
      <c r="M18" s="110" t="str">
        <f t="shared" si="4"/>
        <v>0</v>
      </c>
      <c r="N18" s="67">
        <f>_xlfn.XLOOKUP(A18,'Beräkning prediktionsvärde'!$A$2:$A$291,'Beräkning prediktionsvärde'!$Q$2:$Q$291)</f>
        <v>33.098600208255355</v>
      </c>
      <c r="O18" s="68">
        <f t="shared" si="5"/>
        <v>322148.67582694936</v>
      </c>
      <c r="P18" s="35">
        <f t="shared" si="6"/>
        <v>-11.082366775603553</v>
      </c>
      <c r="Q18" s="69">
        <f t="shared" si="7"/>
        <v>-0.33482886605094014</v>
      </c>
      <c r="R18" s="70">
        <f t="shared" si="8"/>
        <v>32.480754728270746</v>
      </c>
      <c r="S18" s="70">
        <f t="shared" si="9"/>
        <v>0.61784547998460648</v>
      </c>
      <c r="T18" s="70">
        <f t="shared" si="10"/>
        <v>0</v>
      </c>
      <c r="U18" s="68">
        <f t="shared" si="11"/>
        <v>316135.18577025918</v>
      </c>
      <c r="V18" s="68">
        <f t="shared" si="12"/>
        <v>6013.4900566901752</v>
      </c>
      <c r="W18" s="68">
        <f t="shared" si="13"/>
        <v>0</v>
      </c>
      <c r="X18" s="68">
        <f t="shared" si="14"/>
        <v>214284</v>
      </c>
      <c r="Y18" s="68">
        <f t="shared" si="15"/>
        <v>210284</v>
      </c>
      <c r="Z18" s="68">
        <f t="shared" si="16"/>
        <v>4000</v>
      </c>
      <c r="AA18" s="68">
        <f t="shared" si="17"/>
        <v>0</v>
      </c>
      <c r="AB18" s="68">
        <f>Y18*Skräpmätning!$B$5</f>
        <v>121954.20580000001</v>
      </c>
      <c r="AC18" s="68">
        <f>Z18*Skräpmätning!$B$5</f>
        <v>2319.8000000000002</v>
      </c>
      <c r="AD18" s="68">
        <f t="shared" si="20"/>
        <v>0</v>
      </c>
      <c r="AE18" s="68">
        <f t="shared" si="18"/>
        <v>0</v>
      </c>
      <c r="AF18" s="68">
        <f t="shared" si="19"/>
        <v>124274.00580000001</v>
      </c>
      <c r="AH18" s="68"/>
    </row>
    <row r="19" spans="1:34" ht="16" x14ac:dyDescent="0.35">
      <c r="A19" s="55" t="s">
        <v>282</v>
      </c>
      <c r="B19" s="66">
        <f>_xlfn.XLOOKUP(A19,Indata!A:A,Indata!C:C)</f>
        <v>26414</v>
      </c>
      <c r="C19" s="108">
        <f>_xlfn.XLOOKUP(A19,Indata!A:A,Indata!S:S)</f>
        <v>1371221</v>
      </c>
      <c r="D19" s="108">
        <f>_xlfn.XLOOKUP(A19,Indata!A:A,Indata!S:S)+_xlfn.XLOOKUP(A19,Indata!A:A,Indata!Q:Q)</f>
        <v>1374688</v>
      </c>
      <c r="E19" s="109">
        <f>_xlfn.XLOOKUP(A19,Indata!A:A,Indata!O:O)</f>
        <v>1320186</v>
      </c>
      <c r="F19" s="109">
        <f>_xlfn.XLOOKUP(A19,Indata!A:A,Indata!P:P)</f>
        <v>50035</v>
      </c>
      <c r="G19" s="109">
        <f>_xlfn.XLOOKUP(A19,Indata!A:A,Indata!Q:Q)</f>
        <v>3467</v>
      </c>
      <c r="H19" s="108">
        <f>_xlfn.XLOOKUP(A19,Indata!A:A,Indata!R:R)</f>
        <v>1000</v>
      </c>
      <c r="I19" s="110">
        <f t="shared" si="0"/>
        <v>51.912659953055197</v>
      </c>
      <c r="J19" s="110">
        <f t="shared" si="1"/>
        <v>49.980540622397214</v>
      </c>
      <c r="K19" s="110">
        <f t="shared" si="2"/>
        <v>1.8942606193685168</v>
      </c>
      <c r="L19" s="110">
        <f t="shared" si="3"/>
        <v>0.13125615204058455</v>
      </c>
      <c r="M19" s="110">
        <f t="shared" si="4"/>
        <v>3.785871128946771E-2</v>
      </c>
      <c r="N19" s="67">
        <f>_xlfn.XLOOKUP(A19,'Beräkning prediktionsvärde'!$A$2:$A$291,'Beräkning prediktionsvärde'!$Q$2:$Q$291)</f>
        <v>33.22561938787856</v>
      </c>
      <c r="O19" s="68">
        <f t="shared" si="5"/>
        <v>877621.51051142428</v>
      </c>
      <c r="P19" s="35">
        <f t="shared" si="6"/>
        <v>18.687040565176638</v>
      </c>
      <c r="Q19" s="69">
        <f t="shared" si="7"/>
        <v>0.56242865925304864</v>
      </c>
      <c r="R19" s="70">
        <f t="shared" si="8"/>
        <v>31.989006554892203</v>
      </c>
      <c r="S19" s="70">
        <f t="shared" si="9"/>
        <v>1.2123821514347459</v>
      </c>
      <c r="T19" s="70">
        <f t="shared" si="10"/>
        <v>2.423068155160879E-2</v>
      </c>
      <c r="U19" s="68">
        <f t="shared" si="11"/>
        <v>844957.61914092267</v>
      </c>
      <c r="V19" s="68">
        <f t="shared" si="12"/>
        <v>32023.862147997377</v>
      </c>
      <c r="W19" s="68">
        <f t="shared" si="13"/>
        <v>640.02922250419454</v>
      </c>
      <c r="X19" s="68">
        <f t="shared" si="14"/>
        <v>877621.51051142428</v>
      </c>
      <c r="Y19" s="68">
        <f t="shared" si="15"/>
        <v>844957.61914092267</v>
      </c>
      <c r="Z19" s="68">
        <f t="shared" si="16"/>
        <v>32023.862147997381</v>
      </c>
      <c r="AA19" s="68">
        <f t="shared" si="17"/>
        <v>640.02922250419465</v>
      </c>
      <c r="AB19" s="68">
        <f>Y19*Skräpmätning!$B$5</f>
        <v>490033.1712207782</v>
      </c>
      <c r="AC19" s="68">
        <f>Z19*Skräpmätning!$B$5</f>
        <v>18572.238852731083</v>
      </c>
      <c r="AD19" s="68">
        <f t="shared" si="20"/>
        <v>3467</v>
      </c>
      <c r="AE19" s="68">
        <f t="shared" si="18"/>
        <v>640.02922250419465</v>
      </c>
      <c r="AF19" s="68">
        <f t="shared" si="19"/>
        <v>512712.43929601344</v>
      </c>
      <c r="AH19" s="68"/>
    </row>
    <row r="20" spans="1:34" ht="16" x14ac:dyDescent="0.35">
      <c r="A20" s="55" t="s">
        <v>115</v>
      </c>
      <c r="B20" s="66">
        <f>_xlfn.XLOOKUP(A20,Indata!A:A,Indata!C:C)</f>
        <v>10748</v>
      </c>
      <c r="C20" s="108">
        <f>_xlfn.XLOOKUP(A20,Indata!A:A,Indata!S:S)</f>
        <v>428600</v>
      </c>
      <c r="D20" s="108">
        <f>_xlfn.XLOOKUP(A20,Indata!A:A,Indata!S:S)+_xlfn.XLOOKUP(A20,Indata!A:A,Indata!Q:Q)</f>
        <v>430200</v>
      </c>
      <c r="E20" s="109">
        <f>_xlfn.XLOOKUP(A20,Indata!A:A,Indata!O:O)</f>
        <v>343000</v>
      </c>
      <c r="F20" s="109">
        <f>_xlfn.XLOOKUP(A20,Indata!A:A,Indata!P:P)</f>
        <v>83600</v>
      </c>
      <c r="G20" s="109">
        <f>_xlfn.XLOOKUP(A20,Indata!A:A,Indata!Q:Q)</f>
        <v>1600</v>
      </c>
      <c r="H20" s="108">
        <f>_xlfn.XLOOKUP(A20,Indata!A:A,Indata!R:R)</f>
        <v>2000</v>
      </c>
      <c r="I20" s="110">
        <f t="shared" si="0"/>
        <v>39.877186453293639</v>
      </c>
      <c r="J20" s="110">
        <f t="shared" si="1"/>
        <v>31.912914030517307</v>
      </c>
      <c r="K20" s="110">
        <f t="shared" si="2"/>
        <v>7.7781912914030515</v>
      </c>
      <c r="L20" s="110">
        <f t="shared" si="3"/>
        <v>0.14886490509862299</v>
      </c>
      <c r="M20" s="110">
        <f t="shared" si="4"/>
        <v>0.18608113137327875</v>
      </c>
      <c r="N20" s="67">
        <f>_xlfn.XLOOKUP(A20,'Beräkning prediktionsvärde'!$A$2:$A$291,'Beräkning prediktionsvärde'!$Q$2:$Q$291)</f>
        <v>32.939218671236951</v>
      </c>
      <c r="O20" s="68">
        <f t="shared" si="5"/>
        <v>354030.72227845475</v>
      </c>
      <c r="P20" s="35">
        <f t="shared" si="6"/>
        <v>6.9379677820566883</v>
      </c>
      <c r="Q20" s="69">
        <f t="shared" si="7"/>
        <v>0.21062939747611648</v>
      </c>
      <c r="R20" s="70">
        <f t="shared" si="8"/>
        <v>26.360597303393078</v>
      </c>
      <c r="S20" s="70">
        <f t="shared" si="9"/>
        <v>6.4249152611185467</v>
      </c>
      <c r="T20" s="70">
        <f t="shared" si="10"/>
        <v>0.15370610672532406</v>
      </c>
      <c r="U20" s="68">
        <f t="shared" si="11"/>
        <v>283323.69981686882</v>
      </c>
      <c r="V20" s="68">
        <f t="shared" si="12"/>
        <v>69054.989226502134</v>
      </c>
      <c r="W20" s="68">
        <f t="shared" si="13"/>
        <v>1652.033235083783</v>
      </c>
      <c r="X20" s="68">
        <f t="shared" si="14"/>
        <v>354030.72227845475</v>
      </c>
      <c r="Y20" s="68">
        <f t="shared" si="15"/>
        <v>283323.69981686882</v>
      </c>
      <c r="Z20" s="68">
        <f t="shared" si="16"/>
        <v>69054.989226502134</v>
      </c>
      <c r="AA20" s="68">
        <f t="shared" si="17"/>
        <v>1652.0332350837832</v>
      </c>
      <c r="AB20" s="68">
        <f>Y20*Skräpmätning!$B$5</f>
        <v>164313.57970879308</v>
      </c>
      <c r="AC20" s="68">
        <f>Z20*Skräpmätning!$B$5</f>
        <v>40048.441001909916</v>
      </c>
      <c r="AD20" s="68">
        <f t="shared" si="20"/>
        <v>1600</v>
      </c>
      <c r="AE20" s="68">
        <f t="shared" si="18"/>
        <v>1652.0332350837832</v>
      </c>
      <c r="AF20" s="68">
        <f t="shared" si="19"/>
        <v>207614.05394578676</v>
      </c>
      <c r="AH20" s="68"/>
    </row>
    <row r="21" spans="1:34" ht="16" x14ac:dyDescent="0.35">
      <c r="A21" s="55" t="s">
        <v>268</v>
      </c>
      <c r="B21" s="66">
        <f>_xlfn.XLOOKUP(A21,Indata!A:A,Indata!C:C)</f>
        <v>51735</v>
      </c>
      <c r="C21" s="108">
        <f>_xlfn.XLOOKUP(A21,Indata!A:A,Indata!S:S)</f>
        <v>1771516</v>
      </c>
      <c r="D21" s="108">
        <f>_xlfn.XLOOKUP(A21,Indata!A:A,Indata!S:S)+_xlfn.XLOOKUP(A21,Indata!A:A,Indata!Q:Q)</f>
        <v>1776716</v>
      </c>
      <c r="E21" s="109">
        <f>_xlfn.XLOOKUP(A21,Indata!A:A,Indata!O:O)</f>
        <v>1514516</v>
      </c>
      <c r="F21" s="109">
        <f>_xlfn.XLOOKUP(A21,Indata!A:A,Indata!P:P)</f>
        <v>182000</v>
      </c>
      <c r="G21" s="109">
        <f>_xlfn.XLOOKUP(A21,Indata!A:A,Indata!Q:Q)</f>
        <v>5200</v>
      </c>
      <c r="H21" s="108">
        <f>_xlfn.XLOOKUP(A21,Indata!A:A,Indata!R:R)</f>
        <v>75000</v>
      </c>
      <c r="I21" s="110">
        <f t="shared" si="0"/>
        <v>34.242118488450757</v>
      </c>
      <c r="J21" s="110">
        <f t="shared" si="1"/>
        <v>29.274495022711896</v>
      </c>
      <c r="K21" s="110">
        <f t="shared" si="2"/>
        <v>3.5179279018072873</v>
      </c>
      <c r="L21" s="110">
        <f t="shared" si="3"/>
        <v>0.10051222576592249</v>
      </c>
      <c r="M21" s="110">
        <f t="shared" si="4"/>
        <v>1.4496955639315743</v>
      </c>
      <c r="N21" s="67">
        <f>_xlfn.XLOOKUP(A21,'Beräkning prediktionsvärde'!$A$2:$A$291,'Beräkning prediktionsvärde'!$Q$2:$Q$291)</f>
        <v>39.763920253339919</v>
      </c>
      <c r="O21" s="68">
        <f t="shared" si="5"/>
        <v>2057186.4143065407</v>
      </c>
      <c r="P21" s="35">
        <f t="shared" si="6"/>
        <v>-5.5218017648891617</v>
      </c>
      <c r="Q21" s="69">
        <f t="shared" si="7"/>
        <v>-0.13886462224320964</v>
      </c>
      <c r="R21" s="70">
        <f t="shared" si="8"/>
        <v>33.995229761632046</v>
      </c>
      <c r="S21" s="70">
        <f t="shared" si="9"/>
        <v>4.0852205038553784</v>
      </c>
      <c r="T21" s="70">
        <f t="shared" si="10"/>
        <v>1.6834699878524912</v>
      </c>
      <c r="U21" s="68">
        <f t="shared" si="11"/>
        <v>1758743.211718034</v>
      </c>
      <c r="V21" s="68">
        <f t="shared" si="12"/>
        <v>211348.88276695801</v>
      </c>
      <c r="W21" s="68">
        <f t="shared" si="13"/>
        <v>87094.319821548634</v>
      </c>
      <c r="X21" s="68">
        <f t="shared" si="14"/>
        <v>1771516</v>
      </c>
      <c r="Y21" s="68">
        <f t="shared" si="15"/>
        <v>1514516</v>
      </c>
      <c r="Z21" s="68">
        <f t="shared" si="16"/>
        <v>182000</v>
      </c>
      <c r="AA21" s="68">
        <f t="shared" si="17"/>
        <v>75000</v>
      </c>
      <c r="AB21" s="68">
        <f>Y21*Skräpmätning!$B$5</f>
        <v>878343.55420000013</v>
      </c>
      <c r="AC21" s="68">
        <f>Z21*Skräpmätning!$B$5</f>
        <v>105550.90000000001</v>
      </c>
      <c r="AD21" s="68">
        <f t="shared" si="20"/>
        <v>5200</v>
      </c>
      <c r="AE21" s="68">
        <f t="shared" si="18"/>
        <v>75000</v>
      </c>
      <c r="AF21" s="68">
        <f t="shared" si="19"/>
        <v>1064094.4542</v>
      </c>
      <c r="AH21" s="68"/>
    </row>
    <row r="22" spans="1:34" ht="16" x14ac:dyDescent="0.35">
      <c r="A22" s="55" t="s">
        <v>206</v>
      </c>
      <c r="B22" s="66">
        <f>_xlfn.XLOOKUP(A22,Indata!A:A,Indata!C:C)</f>
        <v>114592</v>
      </c>
      <c r="C22" s="108">
        <f>_xlfn.XLOOKUP(A22,Indata!A:A,Indata!S:S)</f>
        <v>6853668</v>
      </c>
      <c r="D22" s="108">
        <f>_xlfn.XLOOKUP(A22,Indata!A:A,Indata!S:S)+_xlfn.XLOOKUP(A22,Indata!A:A,Indata!Q:Q)</f>
        <v>6867768</v>
      </c>
      <c r="E22" s="109">
        <f>_xlfn.XLOOKUP(A22,Indata!A:A,Indata!O:O)</f>
        <v>3479395</v>
      </c>
      <c r="F22" s="109">
        <f>_xlfn.XLOOKUP(A22,Indata!A:A,Indata!P:P)</f>
        <v>3308281</v>
      </c>
      <c r="G22" s="109">
        <f>_xlfn.XLOOKUP(A22,Indata!A:A,Indata!Q:Q)</f>
        <v>14100</v>
      </c>
      <c r="H22" s="108">
        <f>_xlfn.XLOOKUP(A22,Indata!A:A,Indata!R:R)</f>
        <v>65992</v>
      </c>
      <c r="I22" s="110">
        <f t="shared" si="0"/>
        <v>59.809306059759841</v>
      </c>
      <c r="J22" s="110">
        <f t="shared" si="1"/>
        <v>30.363332518849482</v>
      </c>
      <c r="K22" s="110">
        <f t="shared" si="2"/>
        <v>28.870086917062274</v>
      </c>
      <c r="L22" s="110">
        <f t="shared" si="3"/>
        <v>0.12304523876012287</v>
      </c>
      <c r="M22" s="110">
        <f t="shared" si="4"/>
        <v>0.57588662384808709</v>
      </c>
      <c r="N22" s="67">
        <f>_xlfn.XLOOKUP(A22,'Beräkning prediktionsvärde'!$A$2:$A$291,'Beräkning prediktionsvärde'!$Q$2:$Q$291)</f>
        <v>43.133887980832093</v>
      </c>
      <c r="O22" s="68">
        <f t="shared" si="5"/>
        <v>4942798.4914995115</v>
      </c>
      <c r="P22" s="35">
        <f t="shared" si="6"/>
        <v>16.675418078927748</v>
      </c>
      <c r="Q22" s="69">
        <f t="shared" si="7"/>
        <v>0.38659668440595935</v>
      </c>
      <c r="R22" s="70">
        <f t="shared" si="8"/>
        <v>21.89773916260129</v>
      </c>
      <c r="S22" s="70">
        <f t="shared" si="9"/>
        <v>20.82082500394171</v>
      </c>
      <c r="T22" s="70">
        <f t="shared" si="10"/>
        <v>0.41532381428908888</v>
      </c>
      <c r="U22" s="68">
        <f t="shared" si="11"/>
        <v>2509305.7261208072</v>
      </c>
      <c r="V22" s="68">
        <f t="shared" si="12"/>
        <v>2385899.9788516886</v>
      </c>
      <c r="W22" s="68">
        <f t="shared" si="13"/>
        <v>47592.786527015276</v>
      </c>
      <c r="X22" s="68">
        <f t="shared" si="14"/>
        <v>4942798.4914995115</v>
      </c>
      <c r="Y22" s="68">
        <f t="shared" si="15"/>
        <v>2509305.7261208072</v>
      </c>
      <c r="Z22" s="68">
        <f t="shared" si="16"/>
        <v>2385899.9788516886</v>
      </c>
      <c r="AA22" s="68">
        <f t="shared" si="17"/>
        <v>47592.786527015276</v>
      </c>
      <c r="AB22" s="68">
        <f>Y22*Skräpmätning!$B$5</f>
        <v>1455271.8558637623</v>
      </c>
      <c r="AC22" s="68">
        <f>Z22*Skräpmätning!$B$5</f>
        <v>1383702.6927350371</v>
      </c>
      <c r="AD22" s="68">
        <f t="shared" si="20"/>
        <v>14100</v>
      </c>
      <c r="AE22" s="68">
        <f t="shared" si="18"/>
        <v>47592.786527015276</v>
      </c>
      <c r="AF22" s="68">
        <f t="shared" si="19"/>
        <v>2900667.3351258147</v>
      </c>
      <c r="AH22" s="68"/>
    </row>
    <row r="23" spans="1:34" ht="16" x14ac:dyDescent="0.35">
      <c r="A23" s="55" t="s">
        <v>21</v>
      </c>
      <c r="B23" s="66">
        <f>_xlfn.XLOOKUP(A23,Indata!A:A,Indata!C:C)</f>
        <v>95592</v>
      </c>
      <c r="C23" s="108">
        <f>_xlfn.XLOOKUP(A23,Indata!A:A,Indata!S:S)</f>
        <v>7420011</v>
      </c>
      <c r="D23" s="108">
        <f>_xlfn.XLOOKUP(A23,Indata!A:A,Indata!S:S)+_xlfn.XLOOKUP(A23,Indata!A:A,Indata!Q:Q)</f>
        <v>7440252</v>
      </c>
      <c r="E23" s="109">
        <f>_xlfn.XLOOKUP(A23,Indata!A:A,Indata!O:O)</f>
        <v>6690003</v>
      </c>
      <c r="F23" s="109">
        <f>_xlfn.XLOOKUP(A23,Indata!A:A,Indata!P:P)</f>
        <v>42684</v>
      </c>
      <c r="G23" s="109">
        <f>_xlfn.XLOOKUP(A23,Indata!A:A,Indata!Q:Q)</f>
        <v>20241</v>
      </c>
      <c r="H23" s="108">
        <f>_xlfn.XLOOKUP(A23,Indata!A:A,Indata!R:R)</f>
        <v>687324</v>
      </c>
      <c r="I23" s="110">
        <f t="shared" si="0"/>
        <v>77.6216733617876</v>
      </c>
      <c r="J23" s="110">
        <f t="shared" si="1"/>
        <v>69.98496736128547</v>
      </c>
      <c r="K23" s="110">
        <f t="shared" si="2"/>
        <v>0.44652272156665829</v>
      </c>
      <c r="L23" s="110">
        <f t="shared" si="3"/>
        <v>0.21174366055736882</v>
      </c>
      <c r="M23" s="110">
        <f t="shared" si="4"/>
        <v>7.1901832789354758</v>
      </c>
      <c r="N23" s="67">
        <f>_xlfn.XLOOKUP(A23,'Beräkning prediktionsvärde'!$A$2:$A$291,'Beräkning prediktionsvärde'!$Q$2:$Q$291)</f>
        <v>40.49190197280636</v>
      </c>
      <c r="O23" s="68">
        <f t="shared" si="5"/>
        <v>3870701.8933845055</v>
      </c>
      <c r="P23" s="35">
        <f t="shared" si="6"/>
        <v>37.12977138898124</v>
      </c>
      <c r="Q23" s="69">
        <f t="shared" si="7"/>
        <v>0.91696782763913953</v>
      </c>
      <c r="R23" s="70">
        <f t="shared" si="8"/>
        <v>36.508159580057288</v>
      </c>
      <c r="S23" s="70">
        <f t="shared" si="9"/>
        <v>0.23293177649025948</v>
      </c>
      <c r="T23" s="70">
        <f t="shared" si="10"/>
        <v>3.7508106162588111</v>
      </c>
      <c r="U23" s="68">
        <f t="shared" si="11"/>
        <v>3489887.9905768363</v>
      </c>
      <c r="V23" s="68">
        <f t="shared" si="12"/>
        <v>22266.414378256883</v>
      </c>
      <c r="W23" s="68">
        <f t="shared" si="13"/>
        <v>358547.48842941225</v>
      </c>
      <c r="X23" s="68">
        <f t="shared" si="14"/>
        <v>3870701.8933845055</v>
      </c>
      <c r="Y23" s="68">
        <f t="shared" si="15"/>
        <v>3489887.9905768363</v>
      </c>
      <c r="Z23" s="68">
        <f t="shared" si="16"/>
        <v>22266.414378256883</v>
      </c>
      <c r="AA23" s="68">
        <f t="shared" si="17"/>
        <v>358547.48842941225</v>
      </c>
      <c r="AB23" s="68">
        <f>Y23*Skräpmätning!$B$5</f>
        <v>2023960.5401350365</v>
      </c>
      <c r="AC23" s="68">
        <f>Z23*Skräpmätning!$B$5</f>
        <v>12913.407018670081</v>
      </c>
      <c r="AD23" s="68">
        <f t="shared" si="20"/>
        <v>20241</v>
      </c>
      <c r="AE23" s="68">
        <f t="shared" si="18"/>
        <v>358547.48842941225</v>
      </c>
      <c r="AF23" s="68">
        <f t="shared" si="19"/>
        <v>2415662.4355831188</v>
      </c>
      <c r="AH23" s="68"/>
    </row>
    <row r="24" spans="1:34" ht="16" x14ac:dyDescent="0.35">
      <c r="A24" s="55" t="s">
        <v>69</v>
      </c>
      <c r="B24" s="66">
        <f>_xlfn.XLOOKUP(A24,Indata!A:A,Indata!C:C)</f>
        <v>5523</v>
      </c>
      <c r="C24" s="108">
        <f>_xlfn.XLOOKUP(A24,Indata!A:A,Indata!S:S)</f>
        <v>170000</v>
      </c>
      <c r="D24" s="108">
        <f>_xlfn.XLOOKUP(A24,Indata!A:A,Indata!S:S)+_xlfn.XLOOKUP(A24,Indata!A:A,Indata!Q:Q)</f>
        <v>172000</v>
      </c>
      <c r="E24" s="109">
        <f>_xlfn.XLOOKUP(A24,Indata!A:A,Indata!O:O)</f>
        <v>150000</v>
      </c>
      <c r="F24" s="109">
        <f>_xlfn.XLOOKUP(A24,Indata!A:A,Indata!P:P)</f>
        <v>10000</v>
      </c>
      <c r="G24" s="109">
        <f>_xlfn.XLOOKUP(A24,Indata!A:A,Indata!Q:Q)</f>
        <v>2000</v>
      </c>
      <c r="H24" s="108">
        <f>_xlfn.XLOOKUP(A24,Indata!A:A,Indata!R:R)</f>
        <v>10000</v>
      </c>
      <c r="I24" s="110">
        <f t="shared" si="0"/>
        <v>30.780372985696179</v>
      </c>
      <c r="J24" s="110">
        <f t="shared" si="1"/>
        <v>27.159152634437806</v>
      </c>
      <c r="K24" s="110">
        <f t="shared" si="2"/>
        <v>1.810610175629187</v>
      </c>
      <c r="L24" s="110">
        <f t="shared" si="3"/>
        <v>0.3621220351258374</v>
      </c>
      <c r="M24" s="110">
        <f t="shared" si="4"/>
        <v>1.810610175629187</v>
      </c>
      <c r="N24" s="67">
        <f>_xlfn.XLOOKUP(A24,'Beräkning prediktionsvärde'!$A$2:$A$291,'Beräkning prediktionsvärde'!$Q$2:$Q$291)</f>
        <v>33.661904392869012</v>
      </c>
      <c r="O24" s="68">
        <f t="shared" si="5"/>
        <v>185914.69796181555</v>
      </c>
      <c r="P24" s="35">
        <f t="shared" si="6"/>
        <v>-2.8815314071728331</v>
      </c>
      <c r="Q24" s="69">
        <f t="shared" si="7"/>
        <v>-8.5602150536178784E-2</v>
      </c>
      <c r="R24" s="70">
        <f t="shared" si="8"/>
        <v>29.701680346649127</v>
      </c>
      <c r="S24" s="70">
        <f t="shared" si="9"/>
        <v>1.9801120231099418</v>
      </c>
      <c r="T24" s="70">
        <f t="shared" si="10"/>
        <v>1.9801120231099418</v>
      </c>
      <c r="U24" s="68">
        <f t="shared" si="11"/>
        <v>164042.38055454314</v>
      </c>
      <c r="V24" s="68">
        <f t="shared" si="12"/>
        <v>10936.158703636209</v>
      </c>
      <c r="W24" s="68">
        <f t="shared" si="13"/>
        <v>10936.158703636209</v>
      </c>
      <c r="X24" s="68">
        <f t="shared" si="14"/>
        <v>170000</v>
      </c>
      <c r="Y24" s="68">
        <f t="shared" si="15"/>
        <v>150000</v>
      </c>
      <c r="Z24" s="68">
        <f t="shared" si="16"/>
        <v>10000</v>
      </c>
      <c r="AA24" s="68">
        <f t="shared" si="17"/>
        <v>10000</v>
      </c>
      <c r="AB24" s="68">
        <f>Y24*Skräpmätning!$B$5</f>
        <v>86992.500000000015</v>
      </c>
      <c r="AC24" s="68">
        <f>Z24*Skräpmätning!$B$5</f>
        <v>5799.5000000000009</v>
      </c>
      <c r="AD24" s="68">
        <f t="shared" si="20"/>
        <v>2000</v>
      </c>
      <c r="AE24" s="68">
        <f t="shared" si="18"/>
        <v>10000</v>
      </c>
      <c r="AF24" s="68">
        <f t="shared" si="19"/>
        <v>104792.00000000001</v>
      </c>
      <c r="AH24" s="68"/>
    </row>
    <row r="25" spans="1:34" ht="16" x14ac:dyDescent="0.35">
      <c r="A25" s="55" t="s">
        <v>141</v>
      </c>
      <c r="B25" s="66">
        <f>_xlfn.XLOOKUP(A25,Indata!A:A,Indata!C:C)</f>
        <v>12498</v>
      </c>
      <c r="C25" s="108">
        <f>_xlfn.XLOOKUP(A25,Indata!A:A,Indata!S:S)</f>
        <v>689840</v>
      </c>
      <c r="D25" s="108">
        <f>_xlfn.XLOOKUP(A25,Indata!A:A,Indata!S:S)+_xlfn.XLOOKUP(A25,Indata!A:A,Indata!Q:Q)</f>
        <v>689840</v>
      </c>
      <c r="E25" s="109">
        <f>_xlfn.XLOOKUP(A25,Indata!A:A,Indata!O:O)</f>
        <v>664940</v>
      </c>
      <c r="F25" s="109">
        <f>_xlfn.XLOOKUP(A25,Indata!A:A,Indata!P:P)</f>
        <v>18900</v>
      </c>
      <c r="G25" s="109">
        <f>_xlfn.XLOOKUP(A25,Indata!A:A,Indata!Q:Q)</f>
        <v>0</v>
      </c>
      <c r="H25" s="108">
        <f>_xlfn.XLOOKUP(A25,Indata!A:A,Indata!R:R)</f>
        <v>6000</v>
      </c>
      <c r="I25" s="110">
        <f t="shared" si="0"/>
        <v>55.196031365018406</v>
      </c>
      <c r="J25" s="110">
        <f t="shared" si="1"/>
        <v>53.203712594015045</v>
      </c>
      <c r="K25" s="110">
        <f t="shared" si="2"/>
        <v>1.5122419587133942</v>
      </c>
      <c r="L25" s="110" t="str">
        <f t="shared" si="3"/>
        <v>0</v>
      </c>
      <c r="M25" s="110">
        <f t="shared" si="4"/>
        <v>0.4800768122899664</v>
      </c>
      <c r="N25" s="67">
        <f>_xlfn.XLOOKUP(A25,'Beräkning prediktionsvärde'!$A$2:$A$291,'Beräkning prediktionsvärde'!$Q$2:$Q$291)</f>
        <v>34.853294036656109</v>
      </c>
      <c r="O25" s="68">
        <f t="shared" si="5"/>
        <v>435596.46887012804</v>
      </c>
      <c r="P25" s="35">
        <f t="shared" si="6"/>
        <v>20.342737328362297</v>
      </c>
      <c r="Q25" s="69">
        <f t="shared" si="7"/>
        <v>0.58366756688671417</v>
      </c>
      <c r="R25" s="70">
        <f t="shared" si="8"/>
        <v>33.595253010457661</v>
      </c>
      <c r="S25" s="70">
        <f t="shared" si="9"/>
        <v>0.95489861024701439</v>
      </c>
      <c r="T25" s="70">
        <f t="shared" si="10"/>
        <v>0.30314241595143315</v>
      </c>
      <c r="U25" s="68">
        <f t="shared" si="11"/>
        <v>419873.47212469985</v>
      </c>
      <c r="V25" s="68">
        <f t="shared" si="12"/>
        <v>11934.322830867186</v>
      </c>
      <c r="W25" s="68">
        <f t="shared" si="13"/>
        <v>3788.6739145610118</v>
      </c>
      <c r="X25" s="68">
        <f t="shared" si="14"/>
        <v>435596.46887012804</v>
      </c>
      <c r="Y25" s="68">
        <f t="shared" si="15"/>
        <v>419873.47212469985</v>
      </c>
      <c r="Z25" s="68">
        <f t="shared" si="16"/>
        <v>11934.322830867186</v>
      </c>
      <c r="AA25" s="68">
        <f t="shared" si="17"/>
        <v>3788.6739145610113</v>
      </c>
      <c r="AB25" s="68">
        <f>Y25*Skräpmätning!$B$5</f>
        <v>243505.62015871971</v>
      </c>
      <c r="AC25" s="68">
        <f>Z25*Skräpmätning!$B$5</f>
        <v>6921.3105257614252</v>
      </c>
      <c r="AD25" s="68">
        <f t="shared" si="20"/>
        <v>0</v>
      </c>
      <c r="AE25" s="68">
        <f t="shared" si="18"/>
        <v>3788.6739145610113</v>
      </c>
      <c r="AF25" s="68">
        <f t="shared" si="19"/>
        <v>254215.60459904216</v>
      </c>
      <c r="AH25" s="68"/>
    </row>
    <row r="26" spans="1:34" ht="16" x14ac:dyDescent="0.35">
      <c r="A26" s="55" t="s">
        <v>294</v>
      </c>
      <c r="B26" s="66">
        <f>_xlfn.XLOOKUP(A26,Indata!A:A,Indata!C:C)</f>
        <v>6099</v>
      </c>
      <c r="C26" s="108">
        <f>_xlfn.XLOOKUP(A26,Indata!A:A,Indata!S:S)</f>
        <v>405493</v>
      </c>
      <c r="D26" s="108">
        <f>_xlfn.XLOOKUP(A26,Indata!A:A,Indata!S:S)+_xlfn.XLOOKUP(A26,Indata!A:A,Indata!Q:Q)</f>
        <v>422293</v>
      </c>
      <c r="E26" s="109">
        <f>_xlfn.XLOOKUP(A26,Indata!A:A,Indata!O:O)</f>
        <v>395493</v>
      </c>
      <c r="F26" s="109">
        <f>_xlfn.XLOOKUP(A26,Indata!A:A,Indata!P:P)</f>
        <v>10000</v>
      </c>
      <c r="G26" s="109">
        <f>_xlfn.XLOOKUP(A26,Indata!A:A,Indata!Q:Q)</f>
        <v>16800</v>
      </c>
      <c r="H26" s="108">
        <f>_xlfn.XLOOKUP(A26,Indata!A:A,Indata!R:R)</f>
        <v>0</v>
      </c>
      <c r="I26" s="110">
        <f t="shared" si="0"/>
        <v>66.485161501885557</v>
      </c>
      <c r="J26" s="110">
        <f t="shared" si="1"/>
        <v>64.845548450565673</v>
      </c>
      <c r="K26" s="110">
        <f t="shared" si="2"/>
        <v>1.6396130513198885</v>
      </c>
      <c r="L26" s="110">
        <f t="shared" si="3"/>
        <v>2.7545499262174129</v>
      </c>
      <c r="M26" s="110" t="str">
        <f t="shared" si="4"/>
        <v>0</v>
      </c>
      <c r="N26" s="67">
        <f>_xlfn.XLOOKUP(A26,'Beräkning prediktionsvärde'!$A$2:$A$291,'Beräkning prediktionsvärde'!$Q$2:$Q$291)</f>
        <v>35.829783049195065</v>
      </c>
      <c r="O26" s="68">
        <f t="shared" si="5"/>
        <v>218525.8468170407</v>
      </c>
      <c r="P26" s="35">
        <f t="shared" si="6"/>
        <v>30.655378452690492</v>
      </c>
      <c r="Q26" s="69">
        <f t="shared" si="7"/>
        <v>0.85558370282622132</v>
      </c>
      <c r="R26" s="70">
        <f t="shared" si="8"/>
        <v>34.946172652734582</v>
      </c>
      <c r="S26" s="70">
        <f t="shared" si="9"/>
        <v>0.88361039646048301</v>
      </c>
      <c r="T26" s="70">
        <f t="shared" si="10"/>
        <v>0</v>
      </c>
      <c r="U26" s="68">
        <f t="shared" si="11"/>
        <v>213136.70700902821</v>
      </c>
      <c r="V26" s="68">
        <f t="shared" si="12"/>
        <v>5389.1398080124854</v>
      </c>
      <c r="W26" s="68">
        <f t="shared" si="13"/>
        <v>0</v>
      </c>
      <c r="X26" s="68">
        <f t="shared" si="14"/>
        <v>218525.8468170407</v>
      </c>
      <c r="Y26" s="68">
        <f t="shared" si="15"/>
        <v>213136.70700902821</v>
      </c>
      <c r="Z26" s="68">
        <f t="shared" si="16"/>
        <v>5389.1398080124854</v>
      </c>
      <c r="AA26" s="68">
        <f t="shared" si="17"/>
        <v>0</v>
      </c>
      <c r="AB26" s="68">
        <f>Y26*Skräpmätning!$B$5</f>
        <v>123608.63322988592</v>
      </c>
      <c r="AC26" s="68">
        <f>Z26*Skräpmätning!$B$5</f>
        <v>3125.4316316568415</v>
      </c>
      <c r="AD26" s="68">
        <f t="shared" si="20"/>
        <v>16800</v>
      </c>
      <c r="AE26" s="68">
        <f t="shared" si="18"/>
        <v>0</v>
      </c>
      <c r="AF26" s="68">
        <f t="shared" si="19"/>
        <v>143534.06486154278</v>
      </c>
      <c r="AH26" s="68"/>
    </row>
    <row r="27" spans="1:34" ht="16" x14ac:dyDescent="0.35">
      <c r="A27" s="55" t="s">
        <v>128</v>
      </c>
      <c r="B27" s="66">
        <f>_xlfn.XLOOKUP(A27,Indata!A:A,Indata!C:C)</f>
        <v>19844</v>
      </c>
      <c r="C27" s="108">
        <f>_xlfn.XLOOKUP(A27,Indata!A:A,Indata!S:S)</f>
        <v>824560</v>
      </c>
      <c r="D27" s="108">
        <f>_xlfn.XLOOKUP(A27,Indata!A:A,Indata!S:S)+_xlfn.XLOOKUP(A27,Indata!A:A,Indata!Q:Q)</f>
        <v>826360</v>
      </c>
      <c r="E27" s="109">
        <f>_xlfn.XLOOKUP(A27,Indata!A:A,Indata!O:O)</f>
        <v>784400</v>
      </c>
      <c r="F27" s="109">
        <f>_xlfn.XLOOKUP(A27,Indata!A:A,Indata!P:P)</f>
        <v>23000</v>
      </c>
      <c r="G27" s="109">
        <f>_xlfn.XLOOKUP(A27,Indata!A:A,Indata!Q:Q)</f>
        <v>1800</v>
      </c>
      <c r="H27" s="108">
        <f>_xlfn.XLOOKUP(A27,Indata!A:A,Indata!R:R)</f>
        <v>17160</v>
      </c>
      <c r="I27" s="110">
        <f t="shared" si="0"/>
        <v>41.552106430155213</v>
      </c>
      <c r="J27" s="110">
        <f t="shared" si="1"/>
        <v>39.528320903043742</v>
      </c>
      <c r="K27" s="110">
        <f t="shared" si="2"/>
        <v>1.159040516024995</v>
      </c>
      <c r="L27" s="110">
        <f t="shared" si="3"/>
        <v>9.0707518645434387E-2</v>
      </c>
      <c r="M27" s="110">
        <f t="shared" si="4"/>
        <v>0.8647450110864745</v>
      </c>
      <c r="N27" s="67">
        <f>_xlfn.XLOOKUP(A27,'Beräkning prediktionsvärde'!$A$2:$A$291,'Beräkning prediktionsvärde'!$Q$2:$Q$291)</f>
        <v>38.660867491337932</v>
      </c>
      <c r="O27" s="68">
        <f t="shared" si="5"/>
        <v>767186.25449810992</v>
      </c>
      <c r="P27" s="35">
        <f t="shared" si="6"/>
        <v>2.8912389388172812</v>
      </c>
      <c r="Q27" s="69">
        <f t="shared" si="7"/>
        <v>7.4784636932036463E-2</v>
      </c>
      <c r="R27" s="70">
        <f t="shared" si="8"/>
        <v>36.777899073694428</v>
      </c>
      <c r="S27" s="70">
        <f t="shared" si="9"/>
        <v>1.0783932670767105</v>
      </c>
      <c r="T27" s="70">
        <f t="shared" si="10"/>
        <v>0.80457515056679796</v>
      </c>
      <c r="U27" s="68">
        <f t="shared" si="11"/>
        <v>729820.62921839219</v>
      </c>
      <c r="V27" s="68">
        <f t="shared" si="12"/>
        <v>21399.635991870244</v>
      </c>
      <c r="W27" s="68">
        <f t="shared" si="13"/>
        <v>15965.989287847538</v>
      </c>
      <c r="X27" s="68">
        <f t="shared" si="14"/>
        <v>767186.25449810992</v>
      </c>
      <c r="Y27" s="68">
        <f t="shared" si="15"/>
        <v>729820.62921839219</v>
      </c>
      <c r="Z27" s="68">
        <f t="shared" si="16"/>
        <v>21399.635991870244</v>
      </c>
      <c r="AA27" s="68">
        <f t="shared" si="17"/>
        <v>15965.989287847538</v>
      </c>
      <c r="AB27" s="68">
        <f>Y27*Skräpmätning!$B$5</f>
        <v>423259.47391520662</v>
      </c>
      <c r="AC27" s="68">
        <f>Z27*Skräpmätning!$B$5</f>
        <v>12410.718893485149</v>
      </c>
      <c r="AD27" s="68">
        <f t="shared" si="20"/>
        <v>1800</v>
      </c>
      <c r="AE27" s="68">
        <f t="shared" si="18"/>
        <v>15965.989287847538</v>
      </c>
      <c r="AF27" s="68">
        <f t="shared" si="19"/>
        <v>453436.1820965393</v>
      </c>
      <c r="AH27" s="68"/>
    </row>
    <row r="28" spans="1:34" ht="16" x14ac:dyDescent="0.35">
      <c r="A28" s="55" t="s">
        <v>146</v>
      </c>
      <c r="B28" s="66">
        <f>_xlfn.XLOOKUP(A28,Indata!A:A,Indata!C:C)</f>
        <v>15912</v>
      </c>
      <c r="C28" s="108">
        <f>_xlfn.XLOOKUP(A28,Indata!A:A,Indata!S:S)</f>
        <v>1070857</v>
      </c>
      <c r="D28" s="108">
        <f>_xlfn.XLOOKUP(A28,Indata!A:A,Indata!S:S)+_xlfn.XLOOKUP(A28,Indata!A:A,Indata!Q:Q)</f>
        <v>1083457</v>
      </c>
      <c r="E28" s="109">
        <f>_xlfn.XLOOKUP(A28,Indata!A:A,Indata!O:O)</f>
        <v>909688</v>
      </c>
      <c r="F28" s="109">
        <f>_xlfn.XLOOKUP(A28,Indata!A:A,Indata!P:P)</f>
        <v>90969</v>
      </c>
      <c r="G28" s="109">
        <f>_xlfn.XLOOKUP(A28,Indata!A:A,Indata!Q:Q)</f>
        <v>12600</v>
      </c>
      <c r="H28" s="108">
        <f>_xlfn.XLOOKUP(A28,Indata!A:A,Indata!R:R)</f>
        <v>70200</v>
      </c>
      <c r="I28" s="110">
        <f t="shared" si="0"/>
        <v>67.29870537958773</v>
      </c>
      <c r="J28" s="110">
        <f t="shared" si="1"/>
        <v>57.169934640522875</v>
      </c>
      <c r="K28" s="110">
        <f t="shared" si="2"/>
        <v>5.7170060331825034</v>
      </c>
      <c r="L28" s="110">
        <f t="shared" si="3"/>
        <v>0.79185520361990946</v>
      </c>
      <c r="M28" s="110">
        <f t="shared" si="4"/>
        <v>4.4117647058823533</v>
      </c>
      <c r="N28" s="67">
        <f>_xlfn.XLOOKUP(A28,'Beräkning prediktionsvärde'!$A$2:$A$291,'Beräkning prediktionsvärde'!$Q$2:$Q$291)</f>
        <v>32.925260186762891</v>
      </c>
      <c r="O28" s="68">
        <f t="shared" si="5"/>
        <v>523906.74009177112</v>
      </c>
      <c r="P28" s="35">
        <f t="shared" si="6"/>
        <v>34.373445192824839</v>
      </c>
      <c r="Q28" s="69">
        <f t="shared" si="7"/>
        <v>1.043984010994822</v>
      </c>
      <c r="R28" s="70">
        <f t="shared" si="8"/>
        <v>27.969854134376451</v>
      </c>
      <c r="S28" s="70">
        <f t="shared" si="9"/>
        <v>2.7969915627666753</v>
      </c>
      <c r="T28" s="70">
        <f t="shared" si="10"/>
        <v>2.1584144896197675</v>
      </c>
      <c r="U28" s="68">
        <f t="shared" si="11"/>
        <v>445056.31898619811</v>
      </c>
      <c r="V28" s="68">
        <f t="shared" si="12"/>
        <v>44505.729746743338</v>
      </c>
      <c r="W28" s="68">
        <f t="shared" si="13"/>
        <v>34344.691358829739</v>
      </c>
      <c r="X28" s="68">
        <f t="shared" si="14"/>
        <v>523906.74009177112</v>
      </c>
      <c r="Y28" s="68">
        <f t="shared" si="15"/>
        <v>445056.31898619805</v>
      </c>
      <c r="Z28" s="68">
        <f t="shared" si="16"/>
        <v>44505.729746743338</v>
      </c>
      <c r="AA28" s="68">
        <f t="shared" si="17"/>
        <v>34344.691358829739</v>
      </c>
      <c r="AB28" s="68">
        <f>Y28*Skräpmätning!$B$5</f>
        <v>258110.4121960456</v>
      </c>
      <c r="AC28" s="68">
        <f>Z28*Skräpmätning!$B$5</f>
        <v>25811.097966623802</v>
      </c>
      <c r="AD28" s="68">
        <f t="shared" si="20"/>
        <v>12600</v>
      </c>
      <c r="AE28" s="68">
        <f t="shared" si="18"/>
        <v>34344.691358829739</v>
      </c>
      <c r="AF28" s="68">
        <f t="shared" si="19"/>
        <v>330866.20152149914</v>
      </c>
      <c r="AH28" s="68"/>
    </row>
    <row r="29" spans="1:34" ht="16" x14ac:dyDescent="0.35">
      <c r="A29" s="55" t="s">
        <v>176</v>
      </c>
      <c r="B29" s="66">
        <f>_xlfn.XLOOKUP(A29,Indata!A:A,Indata!C:C)</f>
        <v>4606</v>
      </c>
      <c r="C29" s="108">
        <f>_xlfn.XLOOKUP(A29,Indata!A:A,Indata!S:S)</f>
        <v>214343</v>
      </c>
      <c r="D29" s="108">
        <f>_xlfn.XLOOKUP(A29,Indata!A:A,Indata!S:S)+_xlfn.XLOOKUP(A29,Indata!A:A,Indata!Q:Q)</f>
        <v>219282</v>
      </c>
      <c r="E29" s="109">
        <f>_xlfn.XLOOKUP(A29,Indata!A:A,Indata!O:O)</f>
        <v>182492</v>
      </c>
      <c r="F29" s="109">
        <f>_xlfn.XLOOKUP(A29,Indata!A:A,Indata!P:P)</f>
        <v>31851</v>
      </c>
      <c r="G29" s="109">
        <f>_xlfn.XLOOKUP(A29,Indata!A:A,Indata!Q:Q)</f>
        <v>4939</v>
      </c>
      <c r="H29" s="108">
        <f>_xlfn.XLOOKUP(A29,Indata!A:A,Indata!R:R)</f>
        <v>0</v>
      </c>
      <c r="I29" s="110">
        <f t="shared" si="0"/>
        <v>46.535605731654364</v>
      </c>
      <c r="J29" s="110">
        <f t="shared" si="1"/>
        <v>39.620495006513245</v>
      </c>
      <c r="K29" s="110">
        <f t="shared" si="2"/>
        <v>6.9151107251411199</v>
      </c>
      <c r="L29" s="110">
        <f t="shared" si="3"/>
        <v>1.0722970039079462</v>
      </c>
      <c r="M29" s="110" t="str">
        <f t="shared" si="4"/>
        <v>0</v>
      </c>
      <c r="N29" s="67">
        <f>_xlfn.XLOOKUP(A29,'Beräkning prediktionsvärde'!$A$2:$A$291,'Beräkning prediktionsvärde'!$Q$2:$Q$291)</f>
        <v>32.17672587045454</v>
      </c>
      <c r="O29" s="68">
        <f t="shared" si="5"/>
        <v>148205.9993593136</v>
      </c>
      <c r="P29" s="35">
        <f t="shared" si="6"/>
        <v>14.358879861199824</v>
      </c>
      <c r="Q29" s="69">
        <f t="shared" si="7"/>
        <v>0.44625049543603512</v>
      </c>
      <c r="R29" s="70">
        <f t="shared" si="8"/>
        <v>27.395319919712747</v>
      </c>
      <c r="S29" s="70">
        <f t="shared" si="9"/>
        <v>4.7814059507417905</v>
      </c>
      <c r="T29" s="70">
        <f t="shared" si="10"/>
        <v>0</v>
      </c>
      <c r="U29" s="68">
        <f t="shared" si="11"/>
        <v>126182.84355019692</v>
      </c>
      <c r="V29" s="68">
        <f t="shared" si="12"/>
        <v>22023.155809116688</v>
      </c>
      <c r="W29" s="68">
        <f t="shared" si="13"/>
        <v>0</v>
      </c>
      <c r="X29" s="68">
        <f t="shared" si="14"/>
        <v>148205.9993593136</v>
      </c>
      <c r="Y29" s="68">
        <f t="shared" si="15"/>
        <v>126182.84355019691</v>
      </c>
      <c r="Z29" s="68">
        <f t="shared" si="16"/>
        <v>22023.155809116684</v>
      </c>
      <c r="AA29" s="68">
        <f t="shared" si="17"/>
        <v>0</v>
      </c>
      <c r="AB29" s="68">
        <f>Y29*Skräpmätning!$B$5</f>
        <v>73179.740116936708</v>
      </c>
      <c r="AC29" s="68">
        <f>Z29*Skräpmätning!$B$5</f>
        <v>12772.329211497223</v>
      </c>
      <c r="AD29" s="68">
        <f t="shared" si="20"/>
        <v>4939</v>
      </c>
      <c r="AE29" s="68">
        <f t="shared" si="18"/>
        <v>0</v>
      </c>
      <c r="AF29" s="68">
        <f t="shared" si="19"/>
        <v>90891.069328433936</v>
      </c>
      <c r="AH29" s="68"/>
    </row>
    <row r="30" spans="1:34" ht="16" x14ac:dyDescent="0.35">
      <c r="A30" s="55" t="s">
        <v>29</v>
      </c>
      <c r="B30" s="66">
        <f>_xlfn.XLOOKUP(A30,Indata!A:A,Indata!C:C)</f>
        <v>32419</v>
      </c>
      <c r="C30" s="108">
        <f>_xlfn.XLOOKUP(A30,Indata!A:A,Indata!S:S)</f>
        <v>467000</v>
      </c>
      <c r="D30" s="108">
        <f>_xlfn.XLOOKUP(A30,Indata!A:A,Indata!S:S)+_xlfn.XLOOKUP(A30,Indata!A:A,Indata!Q:Q)</f>
        <v>469000</v>
      </c>
      <c r="E30" s="109">
        <f>_xlfn.XLOOKUP(A30,Indata!A:A,Indata!O:O)</f>
        <v>420000</v>
      </c>
      <c r="F30" s="109">
        <f>_xlfn.XLOOKUP(A30,Indata!A:A,Indata!P:P)</f>
        <v>45000</v>
      </c>
      <c r="G30" s="109">
        <f>_xlfn.XLOOKUP(A30,Indata!A:A,Indata!Q:Q)</f>
        <v>2000</v>
      </c>
      <c r="H30" s="108">
        <f>_xlfn.XLOOKUP(A30,Indata!A:A,Indata!R:R)</f>
        <v>2000</v>
      </c>
      <c r="I30" s="110">
        <f t="shared" si="0"/>
        <v>14.405132792498227</v>
      </c>
      <c r="J30" s="110">
        <f t="shared" si="1"/>
        <v>12.955365680619391</v>
      </c>
      <c r="K30" s="110">
        <f t="shared" si="2"/>
        <v>1.3880748943520775</v>
      </c>
      <c r="L30" s="110">
        <f t="shared" si="3"/>
        <v>6.1692217526758998E-2</v>
      </c>
      <c r="M30" s="110">
        <f t="shared" si="4"/>
        <v>6.1692217526758998E-2</v>
      </c>
      <c r="N30" s="67">
        <f>_xlfn.XLOOKUP(A30,'Beräkning prediktionsvärde'!$A$2:$A$291,'Beräkning prediktionsvärde'!$Q$2:$Q$291)</f>
        <v>35.364245806155843</v>
      </c>
      <c r="O30" s="68">
        <f t="shared" si="5"/>
        <v>1146473.4847897664</v>
      </c>
      <c r="P30" s="35">
        <f t="shared" si="6"/>
        <v>-20.959113013657614</v>
      </c>
      <c r="Q30" s="69">
        <f t="shared" si="7"/>
        <v>-0.59266393318670096</v>
      </c>
      <c r="R30" s="70">
        <f t="shared" si="8"/>
        <v>31.805103294615535</v>
      </c>
      <c r="S30" s="70">
        <f t="shared" si="9"/>
        <v>3.4076896387088071</v>
      </c>
      <c r="T30" s="70">
        <f t="shared" si="10"/>
        <v>0.15145287283150255</v>
      </c>
      <c r="U30" s="68">
        <f t="shared" si="11"/>
        <v>1031089.6437081411</v>
      </c>
      <c r="V30" s="68">
        <f t="shared" si="12"/>
        <v>110473.89039730081</v>
      </c>
      <c r="W30" s="68">
        <f t="shared" si="13"/>
        <v>4909.9506843244808</v>
      </c>
      <c r="X30" s="68">
        <f t="shared" si="14"/>
        <v>467000</v>
      </c>
      <c r="Y30" s="68">
        <f t="shared" si="15"/>
        <v>420000</v>
      </c>
      <c r="Z30" s="68">
        <f t="shared" si="16"/>
        <v>45000</v>
      </c>
      <c r="AA30" s="68">
        <f t="shared" si="17"/>
        <v>2000</v>
      </c>
      <c r="AB30" s="68">
        <f>Y30*Skräpmätning!$B$5</f>
        <v>243579.00000000003</v>
      </c>
      <c r="AC30" s="68">
        <f>Z30*Skräpmätning!$B$5</f>
        <v>26097.750000000004</v>
      </c>
      <c r="AD30" s="68">
        <f t="shared" si="20"/>
        <v>2000</v>
      </c>
      <c r="AE30" s="68">
        <f t="shared" si="18"/>
        <v>2000</v>
      </c>
      <c r="AF30" s="68">
        <f t="shared" si="19"/>
        <v>273676.75000000006</v>
      </c>
      <c r="AH30" s="68"/>
    </row>
    <row r="31" spans="1:34" ht="16" x14ac:dyDescent="0.35">
      <c r="A31" s="55" t="s">
        <v>237</v>
      </c>
      <c r="B31" s="66">
        <f>_xlfn.XLOOKUP(A31,Indata!A:A,Indata!C:C)</f>
        <v>9357</v>
      </c>
      <c r="C31" s="108">
        <f>_xlfn.XLOOKUP(A31,Indata!A:A,Indata!S:S)</f>
        <v>463200</v>
      </c>
      <c r="D31" s="108">
        <f>_xlfn.XLOOKUP(A31,Indata!A:A,Indata!S:S)+_xlfn.XLOOKUP(A31,Indata!A:A,Indata!Q:Q)</f>
        <v>464000</v>
      </c>
      <c r="E31" s="109">
        <f>_xlfn.XLOOKUP(A31,Indata!A:A,Indata!O:O)</f>
        <v>425200</v>
      </c>
      <c r="F31" s="109">
        <f>_xlfn.XLOOKUP(A31,Indata!A:A,Indata!P:P)</f>
        <v>38000</v>
      </c>
      <c r="G31" s="109">
        <f>_xlfn.XLOOKUP(A31,Indata!A:A,Indata!Q:Q)</f>
        <v>800</v>
      </c>
      <c r="H31" s="108">
        <f>_xlfn.XLOOKUP(A31,Indata!A:A,Indata!R:R)</f>
        <v>0</v>
      </c>
      <c r="I31" s="110">
        <f t="shared" si="0"/>
        <v>49.503045848028215</v>
      </c>
      <c r="J31" s="110">
        <f t="shared" si="1"/>
        <v>45.441915143742655</v>
      </c>
      <c r="K31" s="110">
        <f t="shared" si="2"/>
        <v>4.0611307042855618</v>
      </c>
      <c r="L31" s="110">
        <f t="shared" si="3"/>
        <v>8.5497488511274977E-2</v>
      </c>
      <c r="M31" s="110" t="str">
        <f t="shared" si="4"/>
        <v>0</v>
      </c>
      <c r="N31" s="67">
        <f>_xlfn.XLOOKUP(A31,'Beräkning prediktionsvärde'!$A$2:$A$291,'Beräkning prediktionsvärde'!$Q$2:$Q$291)</f>
        <v>35.146557964057884</v>
      </c>
      <c r="O31" s="68">
        <f t="shared" si="5"/>
        <v>328866.34286968963</v>
      </c>
      <c r="P31" s="35">
        <f t="shared" si="6"/>
        <v>14.356487883970331</v>
      </c>
      <c r="Q31" s="69">
        <f t="shared" si="7"/>
        <v>0.4084749322722237</v>
      </c>
      <c r="R31" s="70">
        <f t="shared" si="8"/>
        <v>32.263204763206851</v>
      </c>
      <c r="S31" s="70">
        <f t="shared" si="9"/>
        <v>2.8833532008510354</v>
      </c>
      <c r="T31" s="70">
        <f t="shared" si="10"/>
        <v>0</v>
      </c>
      <c r="U31" s="68">
        <f t="shared" si="11"/>
        <v>301886.80696932651</v>
      </c>
      <c r="V31" s="68">
        <f t="shared" si="12"/>
        <v>26979.535900363138</v>
      </c>
      <c r="W31" s="68">
        <f t="shared" si="13"/>
        <v>0</v>
      </c>
      <c r="X31" s="68">
        <f t="shared" si="14"/>
        <v>328866.34286968963</v>
      </c>
      <c r="Y31" s="68">
        <f t="shared" si="15"/>
        <v>301886.80696932646</v>
      </c>
      <c r="Z31" s="68">
        <f t="shared" si="16"/>
        <v>26979.535900363142</v>
      </c>
      <c r="AA31" s="68">
        <f t="shared" si="17"/>
        <v>0</v>
      </c>
      <c r="AB31" s="68">
        <f>Y31*Skräpmätning!$B$5</f>
        <v>175079.2537018609</v>
      </c>
      <c r="AC31" s="68">
        <f>Z31*Skräpmätning!$B$5</f>
        <v>15646.781845415606</v>
      </c>
      <c r="AD31" s="68">
        <f t="shared" si="20"/>
        <v>800</v>
      </c>
      <c r="AE31" s="68">
        <f t="shared" si="18"/>
        <v>0</v>
      </c>
      <c r="AF31" s="68">
        <f t="shared" si="19"/>
        <v>191526.03554727649</v>
      </c>
      <c r="AH31" s="68"/>
    </row>
    <row r="32" spans="1:34" ht="16" x14ac:dyDescent="0.35">
      <c r="A32" s="55" t="s">
        <v>310</v>
      </c>
      <c r="B32" s="66">
        <f>_xlfn.XLOOKUP(A32,Indata!A:A,Indata!C:C)</f>
        <v>2339</v>
      </c>
      <c r="C32" s="108">
        <f>_xlfn.XLOOKUP(A32,Indata!A:A,Indata!S:S)</f>
        <v>9192</v>
      </c>
      <c r="D32" s="108">
        <f>_xlfn.XLOOKUP(A32,Indata!A:A,Indata!S:S)+_xlfn.XLOOKUP(A32,Indata!A:A,Indata!Q:Q)</f>
        <v>9672</v>
      </c>
      <c r="E32" s="109">
        <f>_xlfn.XLOOKUP(A32,Indata!A:A,Indata!O:O)</f>
        <v>4992</v>
      </c>
      <c r="F32" s="109">
        <f>_xlfn.XLOOKUP(A32,Indata!A:A,Indata!P:P)</f>
        <v>4200</v>
      </c>
      <c r="G32" s="109">
        <f>_xlfn.XLOOKUP(A32,Indata!A:A,Indata!Q:Q)</f>
        <v>480</v>
      </c>
      <c r="H32" s="108">
        <f>_xlfn.XLOOKUP(A32,Indata!A:A,Indata!R:R)</f>
        <v>0</v>
      </c>
      <c r="I32" s="110">
        <f t="shared" si="0"/>
        <v>3.929884566053869</v>
      </c>
      <c r="J32" s="110">
        <f t="shared" si="1"/>
        <v>2.1342454040188112</v>
      </c>
      <c r="K32" s="110">
        <f t="shared" si="2"/>
        <v>1.7956391620350578</v>
      </c>
      <c r="L32" s="110">
        <f t="shared" si="3"/>
        <v>0.20521590423257802</v>
      </c>
      <c r="M32" s="110" t="str">
        <f t="shared" si="4"/>
        <v>0</v>
      </c>
      <c r="N32" s="67">
        <f>_xlfn.XLOOKUP(A32,'Beräkning prediktionsvärde'!$A$2:$A$291,'Beräkning prediktionsvärde'!$Q$2:$Q$291)</f>
        <v>28.269305813978608</v>
      </c>
      <c r="O32" s="68">
        <f t="shared" si="5"/>
        <v>66121.906298895963</v>
      </c>
      <c r="P32" s="35">
        <f t="shared" si="6"/>
        <v>-24.33942124792474</v>
      </c>
      <c r="Q32" s="69">
        <f t="shared" si="7"/>
        <v>-0.86098404425231345</v>
      </c>
      <c r="R32" s="70">
        <f t="shared" si="8"/>
        <v>15.352521173126766</v>
      </c>
      <c r="S32" s="70">
        <f t="shared" si="9"/>
        <v>12.916784640851844</v>
      </c>
      <c r="T32" s="70">
        <f t="shared" si="10"/>
        <v>0</v>
      </c>
      <c r="U32" s="68">
        <f t="shared" si="11"/>
        <v>35909.547023943502</v>
      </c>
      <c r="V32" s="68">
        <f t="shared" si="12"/>
        <v>30212.359274952465</v>
      </c>
      <c r="W32" s="68">
        <f t="shared" si="13"/>
        <v>0</v>
      </c>
      <c r="X32" s="68">
        <f t="shared" si="14"/>
        <v>9192</v>
      </c>
      <c r="Y32" s="68">
        <f t="shared" si="15"/>
        <v>4992</v>
      </c>
      <c r="Z32" s="68">
        <f t="shared" si="16"/>
        <v>4200</v>
      </c>
      <c r="AA32" s="68">
        <f t="shared" si="17"/>
        <v>0</v>
      </c>
      <c r="AB32" s="68">
        <f>Y32*Skräpmätning!$B$5</f>
        <v>2895.1104000000005</v>
      </c>
      <c r="AC32" s="68">
        <f>Z32*Skräpmätning!$B$5</f>
        <v>2435.7900000000004</v>
      </c>
      <c r="AD32" s="68">
        <f t="shared" si="20"/>
        <v>480</v>
      </c>
      <c r="AE32" s="68">
        <f t="shared" si="18"/>
        <v>0</v>
      </c>
      <c r="AF32" s="68">
        <f t="shared" si="19"/>
        <v>5810.9004000000004</v>
      </c>
      <c r="AH32" s="68"/>
    </row>
    <row r="33" spans="1:34" ht="16" x14ac:dyDescent="0.35">
      <c r="A33" s="55" t="s">
        <v>218</v>
      </c>
      <c r="B33" s="66">
        <f>_xlfn.XLOOKUP(A33,Indata!A:A,Indata!C:C)</f>
        <v>8499</v>
      </c>
      <c r="C33" s="108">
        <f>_xlfn.XLOOKUP(A33,Indata!A:A,Indata!S:S)</f>
        <v>327817</v>
      </c>
      <c r="D33" s="108">
        <f>_xlfn.XLOOKUP(A33,Indata!A:A,Indata!S:S)+_xlfn.XLOOKUP(A33,Indata!A:A,Indata!Q:Q)</f>
        <v>334817</v>
      </c>
      <c r="E33" s="109">
        <f>_xlfn.XLOOKUP(A33,Indata!A:A,Indata!O:O)</f>
        <v>323717</v>
      </c>
      <c r="F33" s="109">
        <f>_xlfn.XLOOKUP(A33,Indata!A:A,Indata!P:P)</f>
        <v>0</v>
      </c>
      <c r="G33" s="109">
        <f>_xlfn.XLOOKUP(A33,Indata!A:A,Indata!Q:Q)</f>
        <v>7000</v>
      </c>
      <c r="H33" s="108">
        <f>_xlfn.XLOOKUP(A33,Indata!A:A,Indata!R:R)</f>
        <v>4100</v>
      </c>
      <c r="I33" s="110">
        <f t="shared" si="0"/>
        <v>38.571243675726556</v>
      </c>
      <c r="J33" s="110">
        <f t="shared" si="1"/>
        <v>38.088833980468287</v>
      </c>
      <c r="K33" s="110" t="str">
        <f t="shared" si="2"/>
        <v>0</v>
      </c>
      <c r="L33" s="110">
        <f t="shared" si="3"/>
        <v>0.82362630897752676</v>
      </c>
      <c r="M33" s="110">
        <f t="shared" si="4"/>
        <v>0.48240969525826566</v>
      </c>
      <c r="N33" s="67">
        <f>_xlfn.XLOOKUP(A33,'Beräkning prediktionsvärde'!$A$2:$A$291,'Beräkning prediktionsvärde'!$Q$2:$Q$291)</f>
        <v>34.388307402613968</v>
      </c>
      <c r="O33" s="68">
        <f t="shared" si="5"/>
        <v>292266.22461481614</v>
      </c>
      <c r="P33" s="35">
        <f t="shared" si="6"/>
        <v>4.1829362731125883</v>
      </c>
      <c r="Q33" s="69">
        <f t="shared" si="7"/>
        <v>0.12163832968396189</v>
      </c>
      <c r="R33" s="70">
        <f t="shared" si="8"/>
        <v>33.958213599209273</v>
      </c>
      <c r="S33" s="70">
        <f t="shared" si="9"/>
        <v>0</v>
      </c>
      <c r="T33" s="70">
        <f t="shared" si="10"/>
        <v>0.43009380340469616</v>
      </c>
      <c r="U33" s="68">
        <f t="shared" si="11"/>
        <v>288610.85737967963</v>
      </c>
      <c r="V33" s="68">
        <f t="shared" si="12"/>
        <v>0</v>
      </c>
      <c r="W33" s="68">
        <f t="shared" si="13"/>
        <v>3655.3672351365126</v>
      </c>
      <c r="X33" s="68">
        <f t="shared" si="14"/>
        <v>292266.22461481614</v>
      </c>
      <c r="Y33" s="68">
        <f t="shared" si="15"/>
        <v>288610.85737967963</v>
      </c>
      <c r="Z33" s="68">
        <f t="shared" si="16"/>
        <v>0</v>
      </c>
      <c r="AA33" s="68">
        <f t="shared" si="17"/>
        <v>3655.367235136513</v>
      </c>
      <c r="AB33" s="68">
        <f>Y33*Skräpmätning!$B$5</f>
        <v>167379.86673734523</v>
      </c>
      <c r="AC33" s="68">
        <f>Z33*Skräpmätning!$B$5</f>
        <v>0</v>
      </c>
      <c r="AD33" s="68">
        <f t="shared" si="20"/>
        <v>7000</v>
      </c>
      <c r="AE33" s="68">
        <f t="shared" si="18"/>
        <v>3655.367235136513</v>
      </c>
      <c r="AF33" s="68">
        <f t="shared" si="19"/>
        <v>178035.23397248174</v>
      </c>
      <c r="AH33" s="68"/>
    </row>
    <row r="34" spans="1:34" ht="16" x14ac:dyDescent="0.35">
      <c r="A34" s="55" t="s">
        <v>19</v>
      </c>
      <c r="B34" s="66">
        <f>_xlfn.XLOOKUP(A34,Indata!A:A,Indata!C:C)</f>
        <v>28808</v>
      </c>
      <c r="C34" s="108">
        <f>_xlfn.XLOOKUP(A34,Indata!A:A,Indata!S:S)</f>
        <v>180400</v>
      </c>
      <c r="D34" s="108">
        <f>_xlfn.XLOOKUP(A34,Indata!A:A,Indata!S:S)+_xlfn.XLOOKUP(A34,Indata!A:A,Indata!Q:Q)</f>
        <v>182600</v>
      </c>
      <c r="E34" s="109">
        <f>_xlfn.XLOOKUP(A34,Indata!A:A,Indata!O:O)</f>
        <v>180400</v>
      </c>
      <c r="F34" s="109">
        <f>_xlfn.XLOOKUP(A34,Indata!A:A,Indata!P:P)</f>
        <v>0</v>
      </c>
      <c r="G34" s="109">
        <f>_xlfn.XLOOKUP(A34,Indata!A:A,Indata!Q:Q)</f>
        <v>2200</v>
      </c>
      <c r="H34" s="108">
        <f>_xlfn.XLOOKUP(A34,Indata!A:A,Indata!R:R)</f>
        <v>0</v>
      </c>
      <c r="I34" s="110">
        <f t="shared" si="0"/>
        <v>6.2621494029436269</v>
      </c>
      <c r="J34" s="110">
        <f t="shared" si="1"/>
        <v>6.2621494029436269</v>
      </c>
      <c r="K34" s="110" t="str">
        <f t="shared" si="2"/>
        <v>0</v>
      </c>
      <c r="L34" s="110">
        <f t="shared" si="3"/>
        <v>7.6367675645653985E-2</v>
      </c>
      <c r="M34" s="110" t="str">
        <f t="shared" si="4"/>
        <v>0</v>
      </c>
      <c r="N34" s="67">
        <f>_xlfn.XLOOKUP(A34,'Beräkning prediktionsvärde'!$A$2:$A$291,'Beräkning prediktionsvärde'!$Q$2:$Q$291)</f>
        <v>33.25669588708184</v>
      </c>
      <c r="O34" s="68">
        <f t="shared" si="5"/>
        <v>958058.89511505363</v>
      </c>
      <c r="P34" s="35">
        <f t="shared" si="6"/>
        <v>-26.994546484138212</v>
      </c>
      <c r="Q34" s="69">
        <f t="shared" si="7"/>
        <v>-0.81170259895313046</v>
      </c>
      <c r="R34" s="70">
        <f t="shared" si="8"/>
        <v>33.25669588708184</v>
      </c>
      <c r="S34" s="70">
        <f t="shared" si="9"/>
        <v>0</v>
      </c>
      <c r="T34" s="70">
        <f t="shared" si="10"/>
        <v>0</v>
      </c>
      <c r="U34" s="68">
        <f t="shared" si="11"/>
        <v>958058.89511505363</v>
      </c>
      <c r="V34" s="68">
        <f t="shared" si="12"/>
        <v>0</v>
      </c>
      <c r="W34" s="68">
        <f t="shared" si="13"/>
        <v>0</v>
      </c>
      <c r="X34" s="68">
        <f t="shared" si="14"/>
        <v>180400</v>
      </c>
      <c r="Y34" s="68">
        <f t="shared" si="15"/>
        <v>180400</v>
      </c>
      <c r="Z34" s="68">
        <f t="shared" si="16"/>
        <v>0</v>
      </c>
      <c r="AA34" s="68">
        <f t="shared" si="17"/>
        <v>0</v>
      </c>
      <c r="AB34" s="68">
        <f>Y34*Skräpmätning!$B$5</f>
        <v>104622.98000000001</v>
      </c>
      <c r="AC34" s="68">
        <f>Z34*Skräpmätning!$B$5</f>
        <v>0</v>
      </c>
      <c r="AD34" s="68">
        <f t="shared" si="20"/>
        <v>2200</v>
      </c>
      <c r="AE34" s="68">
        <f t="shared" si="18"/>
        <v>0</v>
      </c>
      <c r="AF34" s="68">
        <f t="shared" si="19"/>
        <v>106822.98000000001</v>
      </c>
      <c r="AH34" s="68"/>
    </row>
    <row r="35" spans="1:34" ht="16" x14ac:dyDescent="0.35">
      <c r="A35" s="55" t="s">
        <v>92</v>
      </c>
      <c r="B35" s="66">
        <f>_xlfn.XLOOKUP(A35,Indata!A:A,Indata!C:C)</f>
        <v>17750</v>
      </c>
      <c r="C35" s="108">
        <f>_xlfn.XLOOKUP(A35,Indata!A:A,Indata!S:S)</f>
        <v>204000</v>
      </c>
      <c r="D35" s="108">
        <f>_xlfn.XLOOKUP(A35,Indata!A:A,Indata!S:S)+_xlfn.XLOOKUP(A35,Indata!A:A,Indata!Q:Q)</f>
        <v>208400</v>
      </c>
      <c r="E35" s="109">
        <f>_xlfn.XLOOKUP(A35,Indata!A:A,Indata!O:O)</f>
        <v>144000</v>
      </c>
      <c r="F35" s="109">
        <f>_xlfn.XLOOKUP(A35,Indata!A:A,Indata!P:P)</f>
        <v>55000</v>
      </c>
      <c r="G35" s="109">
        <f>_xlfn.XLOOKUP(A35,Indata!A:A,Indata!Q:Q)</f>
        <v>4400</v>
      </c>
      <c r="H35" s="108">
        <f>_xlfn.XLOOKUP(A35,Indata!A:A,Indata!R:R)</f>
        <v>5000</v>
      </c>
      <c r="I35" s="110">
        <f t="shared" si="0"/>
        <v>11.492957746478874</v>
      </c>
      <c r="J35" s="110">
        <f t="shared" si="1"/>
        <v>8.112676056338028</v>
      </c>
      <c r="K35" s="110">
        <f t="shared" si="2"/>
        <v>3.0985915492957745</v>
      </c>
      <c r="L35" s="110">
        <f t="shared" si="3"/>
        <v>0.24788732394366197</v>
      </c>
      <c r="M35" s="110">
        <f t="shared" si="4"/>
        <v>0.28169014084507044</v>
      </c>
      <c r="N35" s="67">
        <f>_xlfn.XLOOKUP(A35,'Beräkning prediktionsvärde'!$A$2:$A$291,'Beräkning prediktionsvärde'!$Q$2:$Q$291)</f>
        <v>34.626196843501127</v>
      </c>
      <c r="O35" s="68">
        <f t="shared" si="5"/>
        <v>614614.99397214502</v>
      </c>
      <c r="P35" s="35">
        <f t="shared" si="6"/>
        <v>-23.133239097022255</v>
      </c>
      <c r="Q35" s="69">
        <f t="shared" si="7"/>
        <v>-0.66808489542113991</v>
      </c>
      <c r="R35" s="70">
        <f t="shared" si="8"/>
        <v>24.442021301294915</v>
      </c>
      <c r="S35" s="70">
        <f t="shared" si="9"/>
        <v>9.3354942470223623</v>
      </c>
      <c r="T35" s="70">
        <f t="shared" si="10"/>
        <v>0.84868129518385116</v>
      </c>
      <c r="U35" s="68">
        <f t="shared" si="11"/>
        <v>433845.87809798477</v>
      </c>
      <c r="V35" s="68">
        <f t="shared" si="12"/>
        <v>165705.02288464693</v>
      </c>
      <c r="W35" s="68">
        <f t="shared" si="13"/>
        <v>15064.092989513358</v>
      </c>
      <c r="X35" s="68">
        <f t="shared" si="14"/>
        <v>204000</v>
      </c>
      <c r="Y35" s="68">
        <f t="shared" si="15"/>
        <v>144000</v>
      </c>
      <c r="Z35" s="68">
        <f t="shared" si="16"/>
        <v>55000</v>
      </c>
      <c r="AA35" s="68">
        <f t="shared" si="17"/>
        <v>5000</v>
      </c>
      <c r="AB35" s="68">
        <f>Y35*Skräpmätning!$B$5</f>
        <v>83512.800000000017</v>
      </c>
      <c r="AC35" s="68">
        <f>Z35*Skräpmätning!$B$5</f>
        <v>31897.250000000004</v>
      </c>
      <c r="AD35" s="68">
        <f t="shared" si="20"/>
        <v>4400</v>
      </c>
      <c r="AE35" s="68">
        <f t="shared" si="18"/>
        <v>5000</v>
      </c>
      <c r="AF35" s="68">
        <f t="shared" si="19"/>
        <v>124810.05000000002</v>
      </c>
      <c r="AH35" s="68"/>
    </row>
    <row r="36" spans="1:34" ht="16" x14ac:dyDescent="0.35">
      <c r="A36" s="55" t="s">
        <v>109</v>
      </c>
      <c r="B36" s="66">
        <f>_xlfn.XLOOKUP(A36,Indata!A:A,Indata!C:C)</f>
        <v>9056</v>
      </c>
      <c r="C36" s="108">
        <f>_xlfn.XLOOKUP(A36,Indata!A:A,Indata!S:S)</f>
        <v>275814</v>
      </c>
      <c r="D36" s="108">
        <f>_xlfn.XLOOKUP(A36,Indata!A:A,Indata!S:S)+_xlfn.XLOOKUP(A36,Indata!A:A,Indata!Q:Q)</f>
        <v>275814</v>
      </c>
      <c r="E36" s="109">
        <f>_xlfn.XLOOKUP(A36,Indata!A:A,Indata!O:O)</f>
        <v>252414</v>
      </c>
      <c r="F36" s="109">
        <f>_xlfn.XLOOKUP(A36,Indata!A:A,Indata!P:P)</f>
        <v>23400</v>
      </c>
      <c r="G36" s="109">
        <f>_xlfn.XLOOKUP(A36,Indata!A:A,Indata!Q:Q)</f>
        <v>0</v>
      </c>
      <c r="H36" s="108">
        <f>_xlfn.XLOOKUP(A36,Indata!A:A,Indata!R:R)</f>
        <v>0</v>
      </c>
      <c r="I36" s="110">
        <f t="shared" si="0"/>
        <v>30.45649293286219</v>
      </c>
      <c r="J36" s="110">
        <f t="shared" si="1"/>
        <v>27.872570671378092</v>
      </c>
      <c r="K36" s="110">
        <f t="shared" si="2"/>
        <v>2.5839222614840991</v>
      </c>
      <c r="L36" s="110" t="str">
        <f t="shared" si="3"/>
        <v>0</v>
      </c>
      <c r="M36" s="110" t="str">
        <f t="shared" si="4"/>
        <v>0</v>
      </c>
      <c r="N36" s="67">
        <f>_xlfn.XLOOKUP(A36,'Beräkning prediktionsvärde'!$A$2:$A$291,'Beräkning prediktionsvärde'!$Q$2:$Q$291)</f>
        <v>36.461905531489954</v>
      </c>
      <c r="O36" s="68">
        <f t="shared" si="5"/>
        <v>330199.01649317303</v>
      </c>
      <c r="P36" s="35">
        <f t="shared" si="6"/>
        <v>-6.005412598627764</v>
      </c>
      <c r="Q36" s="69">
        <f t="shared" si="7"/>
        <v>-0.16470375069786877</v>
      </c>
      <c r="R36" s="70">
        <f t="shared" si="8"/>
        <v>33.368485366317536</v>
      </c>
      <c r="S36" s="70">
        <f t="shared" si="9"/>
        <v>3.0934201651724167</v>
      </c>
      <c r="T36" s="70">
        <f t="shared" si="10"/>
        <v>0</v>
      </c>
      <c r="U36" s="68">
        <f t="shared" si="11"/>
        <v>302185.00347737159</v>
      </c>
      <c r="V36" s="68">
        <f t="shared" si="12"/>
        <v>28014.013015801407</v>
      </c>
      <c r="W36" s="68">
        <f t="shared" si="13"/>
        <v>0</v>
      </c>
      <c r="X36" s="68">
        <f t="shared" si="14"/>
        <v>275814</v>
      </c>
      <c r="Y36" s="68">
        <f t="shared" si="15"/>
        <v>252414</v>
      </c>
      <c r="Z36" s="68">
        <f t="shared" si="16"/>
        <v>23400</v>
      </c>
      <c r="AA36" s="68">
        <f t="shared" si="17"/>
        <v>0</v>
      </c>
      <c r="AB36" s="68">
        <f>Y36*Skräpmätning!$B$5</f>
        <v>146387.49930000002</v>
      </c>
      <c r="AC36" s="68">
        <f>Z36*Skräpmätning!$B$5</f>
        <v>13570.830000000002</v>
      </c>
      <c r="AD36" s="68">
        <f t="shared" si="20"/>
        <v>0</v>
      </c>
      <c r="AE36" s="68">
        <f t="shared" si="18"/>
        <v>0</v>
      </c>
      <c r="AF36" s="68">
        <f t="shared" si="19"/>
        <v>159958.32930000004</v>
      </c>
      <c r="AH36" s="68"/>
    </row>
    <row r="37" spans="1:34" ht="16" x14ac:dyDescent="0.35">
      <c r="A37" s="55" t="s">
        <v>51</v>
      </c>
      <c r="B37" s="66">
        <f>_xlfn.XLOOKUP(A37,Indata!A:A,Indata!C:C)</f>
        <v>48292</v>
      </c>
      <c r="C37" s="108">
        <f>_xlfn.XLOOKUP(A37,Indata!A:A,Indata!S:S)</f>
        <v>1778969</v>
      </c>
      <c r="D37" s="108">
        <f>_xlfn.XLOOKUP(A37,Indata!A:A,Indata!S:S)+_xlfn.XLOOKUP(A37,Indata!A:A,Indata!Q:Q)</f>
        <v>1782689</v>
      </c>
      <c r="E37" s="109">
        <f>_xlfn.XLOOKUP(A37,Indata!A:A,Indata!O:O)</f>
        <v>1773911</v>
      </c>
      <c r="F37" s="109">
        <f>_xlfn.XLOOKUP(A37,Indata!A:A,Indata!P:P)</f>
        <v>5058</v>
      </c>
      <c r="G37" s="109">
        <f>_xlfn.XLOOKUP(A37,Indata!A:A,Indata!Q:Q)</f>
        <v>3720</v>
      </c>
      <c r="H37" s="108">
        <f>_xlfn.XLOOKUP(A37,Indata!A:A,Indata!R:R)</f>
        <v>0</v>
      </c>
      <c r="I37" s="110">
        <f t="shared" si="0"/>
        <v>36.837757806676052</v>
      </c>
      <c r="J37" s="110">
        <f t="shared" si="1"/>
        <v>36.733019961898449</v>
      </c>
      <c r="K37" s="110">
        <f t="shared" si="2"/>
        <v>0.10473784477760291</v>
      </c>
      <c r="L37" s="110">
        <f t="shared" si="3"/>
        <v>7.7031392363124326E-2</v>
      </c>
      <c r="M37" s="110" t="str">
        <f t="shared" si="4"/>
        <v>0</v>
      </c>
      <c r="N37" s="67">
        <f>_xlfn.XLOOKUP(A37,'Beräkning prediktionsvärde'!$A$2:$A$291,'Beräkning prediktionsvärde'!$Q$2:$Q$291)</f>
        <v>33.25929292402467</v>
      </c>
      <c r="O37" s="68">
        <f t="shared" si="5"/>
        <v>1606157.7738869993</v>
      </c>
      <c r="P37" s="35">
        <f t="shared" si="6"/>
        <v>3.5784648826513816</v>
      </c>
      <c r="Q37" s="69">
        <f t="shared" si="7"/>
        <v>0.10759293322398022</v>
      </c>
      <c r="R37" s="70">
        <f t="shared" si="8"/>
        <v>33.164729441687584</v>
      </c>
      <c r="S37" s="70">
        <f t="shared" si="9"/>
        <v>9.45634823370822E-2</v>
      </c>
      <c r="T37" s="70">
        <f t="shared" si="10"/>
        <v>0</v>
      </c>
      <c r="U37" s="68">
        <f t="shared" si="11"/>
        <v>1601591.1141979769</v>
      </c>
      <c r="V37" s="68">
        <f t="shared" si="12"/>
        <v>4566.6596890223736</v>
      </c>
      <c r="W37" s="68">
        <f t="shared" si="13"/>
        <v>0</v>
      </c>
      <c r="X37" s="68">
        <f t="shared" si="14"/>
        <v>1606157.7738869993</v>
      </c>
      <c r="Y37" s="68">
        <f t="shared" si="15"/>
        <v>1601591.1141979769</v>
      </c>
      <c r="Z37" s="68">
        <f t="shared" si="16"/>
        <v>4566.6596890223736</v>
      </c>
      <c r="AA37" s="68">
        <f t="shared" si="17"/>
        <v>0</v>
      </c>
      <c r="AB37" s="68">
        <f>Y37*Skräpmätning!$B$5</f>
        <v>928842.76667911687</v>
      </c>
      <c r="AC37" s="68">
        <f>Z37*Skräpmätning!$B$5</f>
        <v>2648.4342866485258</v>
      </c>
      <c r="AD37" s="68">
        <f t="shared" si="20"/>
        <v>3720</v>
      </c>
      <c r="AE37" s="68">
        <f t="shared" si="18"/>
        <v>0</v>
      </c>
      <c r="AF37" s="68">
        <f t="shared" si="19"/>
        <v>935211.2009657654</v>
      </c>
      <c r="AH37" s="68"/>
    </row>
    <row r="38" spans="1:34" ht="16" x14ac:dyDescent="0.35">
      <c r="A38" s="55" t="s">
        <v>62</v>
      </c>
      <c r="B38" s="66">
        <f>_xlfn.XLOOKUP(A38,Indata!A:A,Indata!C:C)</f>
        <v>107468</v>
      </c>
      <c r="C38" s="108">
        <f>_xlfn.XLOOKUP(A38,Indata!A:A,Indata!S:S)</f>
        <v>8911054</v>
      </c>
      <c r="D38" s="108">
        <f>_xlfn.XLOOKUP(A38,Indata!A:A,Indata!S:S)+_xlfn.XLOOKUP(A38,Indata!A:A,Indata!Q:Q)</f>
        <v>8951054</v>
      </c>
      <c r="E38" s="109">
        <f>_xlfn.XLOOKUP(A38,Indata!A:A,Indata!O:O)</f>
        <v>8456801</v>
      </c>
      <c r="F38" s="109">
        <f>_xlfn.XLOOKUP(A38,Indata!A:A,Indata!P:P)</f>
        <v>173200</v>
      </c>
      <c r="G38" s="109">
        <f>_xlfn.XLOOKUP(A38,Indata!A:A,Indata!Q:Q)</f>
        <v>40000</v>
      </c>
      <c r="H38" s="108">
        <f>_xlfn.XLOOKUP(A38,Indata!A:A,Indata!R:R)</f>
        <v>281053</v>
      </c>
      <c r="I38" s="110">
        <f t="shared" si="0"/>
        <v>82.918208210816246</v>
      </c>
      <c r="J38" s="110">
        <f t="shared" si="1"/>
        <v>78.691340678155356</v>
      </c>
      <c r="K38" s="110">
        <f t="shared" si="2"/>
        <v>1.6116425354524138</v>
      </c>
      <c r="L38" s="110">
        <f t="shared" si="3"/>
        <v>0.37220381881118098</v>
      </c>
      <c r="M38" s="110">
        <f t="shared" si="4"/>
        <v>2.6152249972084713</v>
      </c>
      <c r="N38" s="67">
        <f>_xlfn.XLOOKUP(A38,'Beräkning prediktionsvärde'!$A$2:$A$291,'Beräkning prediktionsvärde'!$Q$2:$Q$291)</f>
        <v>42.81570602305478</v>
      </c>
      <c r="O38" s="68">
        <f t="shared" si="5"/>
        <v>4601318.2948856512</v>
      </c>
      <c r="P38" s="35">
        <f t="shared" si="6"/>
        <v>40.102502187761466</v>
      </c>
      <c r="Q38" s="69">
        <f t="shared" si="7"/>
        <v>0.93663064124570661</v>
      </c>
      <c r="R38" s="70">
        <f t="shared" si="8"/>
        <v>40.633117643712595</v>
      </c>
      <c r="S38" s="70">
        <f t="shared" si="9"/>
        <v>0.83218890640692877</v>
      </c>
      <c r="T38" s="70">
        <f t="shared" si="10"/>
        <v>1.3503994729352571</v>
      </c>
      <c r="U38" s="68">
        <f t="shared" si="11"/>
        <v>4366759.8869345048</v>
      </c>
      <c r="V38" s="68">
        <f t="shared" si="12"/>
        <v>89433.677393739825</v>
      </c>
      <c r="W38" s="68">
        <f t="shared" si="13"/>
        <v>145124.7305574062</v>
      </c>
      <c r="X38" s="68">
        <f t="shared" si="14"/>
        <v>4601318.2948856512</v>
      </c>
      <c r="Y38" s="68">
        <f t="shared" si="15"/>
        <v>4366759.8869345048</v>
      </c>
      <c r="Z38" s="68">
        <f t="shared" si="16"/>
        <v>89433.677393739825</v>
      </c>
      <c r="AA38" s="68">
        <f t="shared" si="17"/>
        <v>145124.7305574062</v>
      </c>
      <c r="AB38" s="68">
        <f>Y38*Skräpmätning!$B$5</f>
        <v>2532502.3964276663</v>
      </c>
      <c r="AC38" s="68">
        <f>Z38*Skräpmätning!$B$5</f>
        <v>51867.06120449942</v>
      </c>
      <c r="AD38" s="68">
        <f t="shared" si="20"/>
        <v>40000</v>
      </c>
      <c r="AE38" s="68">
        <f t="shared" si="18"/>
        <v>145124.7305574062</v>
      </c>
      <c r="AF38" s="68">
        <f t="shared" si="19"/>
        <v>2769494.1881895722</v>
      </c>
      <c r="AH38" s="68"/>
    </row>
    <row r="39" spans="1:34" ht="16" x14ac:dyDescent="0.35">
      <c r="A39" s="55" t="s">
        <v>152</v>
      </c>
      <c r="B39" s="66">
        <f>_xlfn.XLOOKUP(A39,Indata!A:A,Indata!C:C)</f>
        <v>34775</v>
      </c>
      <c r="C39" s="108">
        <f>_xlfn.XLOOKUP(A39,Indata!A:A,Indata!S:S)</f>
        <v>284530</v>
      </c>
      <c r="D39" s="108">
        <f>_xlfn.XLOOKUP(A39,Indata!A:A,Indata!S:S)+_xlfn.XLOOKUP(A39,Indata!A:A,Indata!Q:Q)</f>
        <v>309844</v>
      </c>
      <c r="E39" s="109">
        <f>_xlfn.XLOOKUP(A39,Indata!A:A,Indata!O:O)</f>
        <v>240618</v>
      </c>
      <c r="F39" s="109">
        <f>_xlfn.XLOOKUP(A39,Indata!A:A,Indata!P:P)</f>
        <v>43912</v>
      </c>
      <c r="G39" s="109">
        <f>_xlfn.XLOOKUP(A39,Indata!A:A,Indata!Q:Q)</f>
        <v>25314</v>
      </c>
      <c r="H39" s="108">
        <f>_xlfn.XLOOKUP(A39,Indata!A:A,Indata!R:R)</f>
        <v>0</v>
      </c>
      <c r="I39" s="110">
        <f t="shared" si="0"/>
        <v>8.1820273184759174</v>
      </c>
      <c r="J39" s="110">
        <f t="shared" si="1"/>
        <v>6.9192810927390367</v>
      </c>
      <c r="K39" s="110">
        <f t="shared" si="2"/>
        <v>1.26274622573688</v>
      </c>
      <c r="L39" s="110">
        <f t="shared" si="3"/>
        <v>0.72793673616103527</v>
      </c>
      <c r="M39" s="110" t="str">
        <f t="shared" si="4"/>
        <v>0</v>
      </c>
      <c r="N39" s="67">
        <f>_xlfn.XLOOKUP(A39,'Beräkning prediktionsvärde'!$A$2:$A$291,'Beräkning prediktionsvärde'!$Q$2:$Q$291)</f>
        <v>36.311525772616704</v>
      </c>
      <c r="O39" s="68">
        <f t="shared" si="5"/>
        <v>1262733.308742746</v>
      </c>
      <c r="P39" s="35">
        <f t="shared" si="6"/>
        <v>-28.129498454140787</v>
      </c>
      <c r="Q39" s="69">
        <f t="shared" si="7"/>
        <v>-0.77467134348162925</v>
      </c>
      <c r="R39" s="70">
        <f t="shared" si="8"/>
        <v>30.707506091995526</v>
      </c>
      <c r="S39" s="70">
        <f t="shared" si="9"/>
        <v>5.6040196806211817</v>
      </c>
      <c r="T39" s="70">
        <f t="shared" si="10"/>
        <v>0</v>
      </c>
      <c r="U39" s="68">
        <f t="shared" si="11"/>
        <v>1067853.5243491444</v>
      </c>
      <c r="V39" s="68">
        <f t="shared" si="12"/>
        <v>194879.78439360159</v>
      </c>
      <c r="W39" s="68">
        <f t="shared" si="13"/>
        <v>0</v>
      </c>
      <c r="X39" s="68">
        <f t="shared" si="14"/>
        <v>284530</v>
      </c>
      <c r="Y39" s="68">
        <f t="shared" si="15"/>
        <v>240618</v>
      </c>
      <c r="Z39" s="68">
        <f t="shared" si="16"/>
        <v>43912</v>
      </c>
      <c r="AA39" s="68">
        <f t="shared" si="17"/>
        <v>0</v>
      </c>
      <c r="AB39" s="68">
        <f>Y39*Skräpmätning!$B$5</f>
        <v>139546.40910000002</v>
      </c>
      <c r="AC39" s="68">
        <f>Z39*Skräpmätning!$B$5</f>
        <v>25466.764400000004</v>
      </c>
      <c r="AD39" s="68">
        <f t="shared" si="20"/>
        <v>25314</v>
      </c>
      <c r="AE39" s="68">
        <f t="shared" si="18"/>
        <v>0</v>
      </c>
      <c r="AF39" s="68">
        <f t="shared" si="19"/>
        <v>190327.17350000003</v>
      </c>
      <c r="AH39" s="68"/>
    </row>
    <row r="40" spans="1:34" ht="16" x14ac:dyDescent="0.35">
      <c r="A40" s="55" t="s">
        <v>183</v>
      </c>
      <c r="B40" s="66">
        <f>_xlfn.XLOOKUP(A40,Indata!A:A,Indata!C:C)</f>
        <v>5656</v>
      </c>
      <c r="C40" s="108">
        <f>_xlfn.XLOOKUP(A40,Indata!A:A,Indata!S:S)</f>
        <v>179863</v>
      </c>
      <c r="D40" s="108">
        <f>_xlfn.XLOOKUP(A40,Indata!A:A,Indata!S:S)+_xlfn.XLOOKUP(A40,Indata!A:A,Indata!Q:Q)</f>
        <v>181734</v>
      </c>
      <c r="E40" s="109">
        <f>_xlfn.XLOOKUP(A40,Indata!A:A,Indata!O:O)</f>
        <v>166296</v>
      </c>
      <c r="F40" s="109">
        <f>_xlfn.XLOOKUP(A40,Indata!A:A,Indata!P:P)</f>
        <v>13567</v>
      </c>
      <c r="G40" s="109">
        <f>_xlfn.XLOOKUP(A40,Indata!A:A,Indata!Q:Q)</f>
        <v>1871</v>
      </c>
      <c r="H40" s="108">
        <f>_xlfn.XLOOKUP(A40,Indata!A:A,Indata!R:R)</f>
        <v>0</v>
      </c>
      <c r="I40" s="110">
        <f t="shared" si="0"/>
        <v>31.800388967468177</v>
      </c>
      <c r="J40" s="110">
        <f t="shared" si="1"/>
        <v>29.4016973125884</v>
      </c>
      <c r="K40" s="110">
        <f t="shared" si="2"/>
        <v>2.3986916548797739</v>
      </c>
      <c r="L40" s="110">
        <f t="shared" si="3"/>
        <v>0.3307991513437058</v>
      </c>
      <c r="M40" s="110" t="str">
        <f t="shared" si="4"/>
        <v>0</v>
      </c>
      <c r="N40" s="67">
        <f>_xlfn.XLOOKUP(A40,'Beräkning prediktionsvärde'!$A$2:$A$291,'Beräkning prediktionsvärde'!$Q$2:$Q$291)</f>
        <v>32.257108351915385</v>
      </c>
      <c r="O40" s="68">
        <f t="shared" si="5"/>
        <v>182446.20483843342</v>
      </c>
      <c r="P40" s="35">
        <f t="shared" si="6"/>
        <v>-0.45671938444720794</v>
      </c>
      <c r="Q40" s="69">
        <f t="shared" si="7"/>
        <v>-1.4158720597783853E-2</v>
      </c>
      <c r="R40" s="70">
        <f t="shared" si="8"/>
        <v>29.823966521686621</v>
      </c>
      <c r="S40" s="70">
        <f t="shared" si="9"/>
        <v>2.4331418302287631</v>
      </c>
      <c r="T40" s="70">
        <f t="shared" si="10"/>
        <v>0</v>
      </c>
      <c r="U40" s="68">
        <f t="shared" si="11"/>
        <v>168684.35464665954</v>
      </c>
      <c r="V40" s="68">
        <f t="shared" si="12"/>
        <v>13761.850191773883</v>
      </c>
      <c r="W40" s="68">
        <f t="shared" si="13"/>
        <v>0</v>
      </c>
      <c r="X40" s="68">
        <f t="shared" si="14"/>
        <v>179863</v>
      </c>
      <c r="Y40" s="68">
        <f t="shared" si="15"/>
        <v>166296</v>
      </c>
      <c r="Z40" s="68">
        <f t="shared" si="16"/>
        <v>13567</v>
      </c>
      <c r="AA40" s="68">
        <f t="shared" si="17"/>
        <v>0</v>
      </c>
      <c r="AB40" s="68">
        <f>Y40*Skräpmätning!$B$5</f>
        <v>96443.365200000015</v>
      </c>
      <c r="AC40" s="68">
        <f>Z40*Skräpmätning!$B$5</f>
        <v>7868.1816500000014</v>
      </c>
      <c r="AD40" s="68">
        <f t="shared" si="20"/>
        <v>1871</v>
      </c>
      <c r="AE40" s="68">
        <f t="shared" si="18"/>
        <v>0</v>
      </c>
      <c r="AF40" s="68">
        <f t="shared" si="19"/>
        <v>106182.54685000001</v>
      </c>
      <c r="AH40" s="68"/>
    </row>
    <row r="41" spans="1:34" ht="16" x14ac:dyDescent="0.35">
      <c r="A41" s="55" t="s">
        <v>254</v>
      </c>
      <c r="B41" s="66">
        <f>_xlfn.XLOOKUP(A41,Indata!A:A,Indata!C:C)</f>
        <v>13222</v>
      </c>
      <c r="C41" s="108">
        <f>_xlfn.XLOOKUP(A41,Indata!A:A,Indata!S:S)</f>
        <v>387425</v>
      </c>
      <c r="D41" s="108">
        <f>_xlfn.XLOOKUP(A41,Indata!A:A,Indata!S:S)+_xlfn.XLOOKUP(A41,Indata!A:A,Indata!Q:Q)</f>
        <v>397425</v>
      </c>
      <c r="E41" s="109">
        <f>_xlfn.XLOOKUP(A41,Indata!A:A,Indata!O:O)</f>
        <v>324425</v>
      </c>
      <c r="F41" s="109">
        <f>_xlfn.XLOOKUP(A41,Indata!A:A,Indata!P:P)</f>
        <v>48000</v>
      </c>
      <c r="G41" s="109">
        <f>_xlfn.XLOOKUP(A41,Indata!A:A,Indata!Q:Q)</f>
        <v>10000</v>
      </c>
      <c r="H41" s="108">
        <f>_xlfn.XLOOKUP(A41,Indata!A:A,Indata!R:R)</f>
        <v>15000</v>
      </c>
      <c r="I41" s="110">
        <f t="shared" si="0"/>
        <v>29.301542883073665</v>
      </c>
      <c r="J41" s="110">
        <f t="shared" si="1"/>
        <v>24.536756920284375</v>
      </c>
      <c r="K41" s="110">
        <f t="shared" si="2"/>
        <v>3.630313114506126</v>
      </c>
      <c r="L41" s="110">
        <f t="shared" si="3"/>
        <v>0.75631523218877628</v>
      </c>
      <c r="M41" s="110">
        <f t="shared" si="4"/>
        <v>1.1344728482831645</v>
      </c>
      <c r="N41" s="67">
        <f>_xlfn.XLOOKUP(A41,'Beräkning prediktionsvärde'!$A$2:$A$291,'Beräkning prediktionsvärde'!$Q$2:$Q$291)</f>
        <v>34.07693253399227</v>
      </c>
      <c r="O41" s="68">
        <f t="shared" si="5"/>
        <v>450565.20196444582</v>
      </c>
      <c r="P41" s="35">
        <f t="shared" si="6"/>
        <v>-4.7753896509186049</v>
      </c>
      <c r="Q41" s="69">
        <f t="shared" si="7"/>
        <v>-0.14013554905961917</v>
      </c>
      <c r="R41" s="70">
        <f t="shared" si="8"/>
        <v>28.535610343525693</v>
      </c>
      <c r="S41" s="70">
        <f t="shared" si="9"/>
        <v>4.2219597641650104</v>
      </c>
      <c r="T41" s="70">
        <f t="shared" si="10"/>
        <v>1.3193624263015655</v>
      </c>
      <c r="U41" s="68">
        <f t="shared" si="11"/>
        <v>377297.83996209671</v>
      </c>
      <c r="V41" s="68">
        <f t="shared" si="12"/>
        <v>55822.75200178977</v>
      </c>
      <c r="W41" s="68">
        <f t="shared" si="13"/>
        <v>17444.6100005593</v>
      </c>
      <c r="X41" s="68">
        <f t="shared" si="14"/>
        <v>387425</v>
      </c>
      <c r="Y41" s="68">
        <f t="shared" si="15"/>
        <v>324425</v>
      </c>
      <c r="Z41" s="68">
        <f t="shared" si="16"/>
        <v>48000</v>
      </c>
      <c r="AA41" s="68">
        <f t="shared" si="17"/>
        <v>15000</v>
      </c>
      <c r="AB41" s="68">
        <f>Y41*Skräpmätning!$B$5</f>
        <v>188150.27875000003</v>
      </c>
      <c r="AC41" s="68">
        <f>Z41*Skräpmätning!$B$5</f>
        <v>27837.600000000002</v>
      </c>
      <c r="AD41" s="68">
        <f t="shared" si="20"/>
        <v>10000</v>
      </c>
      <c r="AE41" s="68">
        <f t="shared" si="18"/>
        <v>15000</v>
      </c>
      <c r="AF41" s="68">
        <f t="shared" si="19"/>
        <v>240987.87875000003</v>
      </c>
      <c r="AH41" s="68"/>
    </row>
    <row r="42" spans="1:34" ht="16" x14ac:dyDescent="0.35">
      <c r="A42" s="55" t="s">
        <v>163</v>
      </c>
      <c r="B42" s="66">
        <f>_xlfn.XLOOKUP(A42,Indata!A:A,Indata!C:C)</f>
        <v>47108</v>
      </c>
      <c r="C42" s="108">
        <f>_xlfn.XLOOKUP(A42,Indata!A:A,Indata!S:S)</f>
        <v>1446243</v>
      </c>
      <c r="D42" s="108">
        <f>_xlfn.XLOOKUP(A42,Indata!A:A,Indata!S:S)+_xlfn.XLOOKUP(A42,Indata!A:A,Indata!Q:Q)</f>
        <v>1454693</v>
      </c>
      <c r="E42" s="109">
        <f>_xlfn.XLOOKUP(A42,Indata!A:A,Indata!O:O)</f>
        <v>1314766</v>
      </c>
      <c r="F42" s="109">
        <f>_xlfn.XLOOKUP(A42,Indata!A:A,Indata!P:P)</f>
        <v>131477</v>
      </c>
      <c r="G42" s="109">
        <f>_xlfn.XLOOKUP(A42,Indata!A:A,Indata!Q:Q)</f>
        <v>8450</v>
      </c>
      <c r="H42" s="108">
        <f>_xlfn.XLOOKUP(A42,Indata!A:A,Indata!R:R)</f>
        <v>0</v>
      </c>
      <c r="I42" s="110">
        <f t="shared" si="0"/>
        <v>30.700581642183916</v>
      </c>
      <c r="J42" s="110">
        <f t="shared" si="1"/>
        <v>27.909611955506495</v>
      </c>
      <c r="K42" s="110">
        <f t="shared" si="2"/>
        <v>2.7909696866774221</v>
      </c>
      <c r="L42" s="110">
        <f t="shared" si="3"/>
        <v>0.17937505306954232</v>
      </c>
      <c r="M42" s="110" t="str">
        <f t="shared" si="4"/>
        <v>0</v>
      </c>
      <c r="N42" s="67">
        <f>_xlfn.XLOOKUP(A42,'Beräkning prediktionsvärde'!$A$2:$A$291,'Beräkning prediktionsvärde'!$Q$2:$Q$291)</f>
        <v>33.016453229149242</v>
      </c>
      <c r="O42" s="68">
        <f t="shared" si="5"/>
        <v>1555339.0787187626</v>
      </c>
      <c r="P42" s="35">
        <f t="shared" si="6"/>
        <v>-2.3158715869653257</v>
      </c>
      <c r="Q42" s="69">
        <f t="shared" si="7"/>
        <v>-7.0142954813835437E-2</v>
      </c>
      <c r="R42" s="70">
        <f t="shared" si="8"/>
        <v>30.014949179547028</v>
      </c>
      <c r="S42" s="70">
        <f t="shared" si="9"/>
        <v>3.0015040496022141</v>
      </c>
      <c r="T42" s="70">
        <f t="shared" si="10"/>
        <v>0</v>
      </c>
      <c r="U42" s="68">
        <f t="shared" si="11"/>
        <v>1413944.2259501014</v>
      </c>
      <c r="V42" s="68">
        <f t="shared" si="12"/>
        <v>141394.85276866111</v>
      </c>
      <c r="W42" s="68">
        <f t="shared" si="13"/>
        <v>0</v>
      </c>
      <c r="X42" s="68">
        <f t="shared" si="14"/>
        <v>1446243</v>
      </c>
      <c r="Y42" s="68">
        <f t="shared" si="15"/>
        <v>1314766</v>
      </c>
      <c r="Z42" s="68">
        <f t="shared" si="16"/>
        <v>131477</v>
      </c>
      <c r="AA42" s="68">
        <f t="shared" si="17"/>
        <v>0</v>
      </c>
      <c r="AB42" s="68">
        <f>Y42*Skräpmätning!$B$5</f>
        <v>762498.54170000006</v>
      </c>
      <c r="AC42" s="68">
        <f>Z42*Skräpmätning!$B$5</f>
        <v>76250.086150000003</v>
      </c>
      <c r="AD42" s="68">
        <f t="shared" si="20"/>
        <v>8450</v>
      </c>
      <c r="AE42" s="68">
        <f t="shared" si="18"/>
        <v>0</v>
      </c>
      <c r="AF42" s="68">
        <f t="shared" si="19"/>
        <v>847198.62785000005</v>
      </c>
      <c r="AH42" s="68"/>
    </row>
    <row r="43" spans="1:34" ht="16" x14ac:dyDescent="0.35">
      <c r="A43" s="55" t="s">
        <v>215</v>
      </c>
      <c r="B43" s="66">
        <f>_xlfn.XLOOKUP(A43,Indata!A:A,Indata!C:C)</f>
        <v>32991</v>
      </c>
      <c r="C43" s="108">
        <f>_xlfn.XLOOKUP(A43,Indata!A:A,Indata!S:S)</f>
        <v>386659</v>
      </c>
      <c r="D43" s="108">
        <f>_xlfn.XLOOKUP(A43,Indata!A:A,Indata!S:S)+_xlfn.XLOOKUP(A43,Indata!A:A,Indata!Q:Q)</f>
        <v>388159</v>
      </c>
      <c r="E43" s="109">
        <f>_xlfn.XLOOKUP(A43,Indata!A:A,Indata!O:O)</f>
        <v>386659</v>
      </c>
      <c r="F43" s="109">
        <f>_xlfn.XLOOKUP(A43,Indata!A:A,Indata!P:P)</f>
        <v>0</v>
      </c>
      <c r="G43" s="109">
        <f>_xlfn.XLOOKUP(A43,Indata!A:A,Indata!Q:Q)</f>
        <v>1500</v>
      </c>
      <c r="H43" s="108">
        <f>_xlfn.XLOOKUP(A43,Indata!A:A,Indata!R:R)</f>
        <v>0</v>
      </c>
      <c r="I43" s="110">
        <f t="shared" si="0"/>
        <v>11.720135794610652</v>
      </c>
      <c r="J43" s="110">
        <f t="shared" si="1"/>
        <v>11.720135794610652</v>
      </c>
      <c r="K43" s="110" t="str">
        <f t="shared" si="2"/>
        <v>0</v>
      </c>
      <c r="L43" s="110">
        <f t="shared" si="3"/>
        <v>4.5466945530599254E-2</v>
      </c>
      <c r="M43" s="110" t="str">
        <f t="shared" si="4"/>
        <v>0</v>
      </c>
      <c r="N43" s="67">
        <f>_xlfn.XLOOKUP(A43,'Beräkning prediktionsvärde'!$A$2:$A$291,'Beräkning prediktionsvärde'!$Q$2:$Q$291)</f>
        <v>31.974479078368841</v>
      </c>
      <c r="O43" s="68">
        <f t="shared" si="5"/>
        <v>1054870.0392744665</v>
      </c>
      <c r="P43" s="35">
        <f t="shared" si="6"/>
        <v>-20.254343283758189</v>
      </c>
      <c r="Q43" s="69">
        <f t="shared" si="7"/>
        <v>-0.63345342496793078</v>
      </c>
      <c r="R43" s="70">
        <f t="shared" si="8"/>
        <v>31.974479078368841</v>
      </c>
      <c r="S43" s="70">
        <f t="shared" si="9"/>
        <v>0</v>
      </c>
      <c r="T43" s="70">
        <f t="shared" si="10"/>
        <v>0</v>
      </c>
      <c r="U43" s="68">
        <f t="shared" si="11"/>
        <v>1054870.0392744665</v>
      </c>
      <c r="V43" s="68">
        <f t="shared" si="12"/>
        <v>0</v>
      </c>
      <c r="W43" s="68">
        <f t="shared" si="13"/>
        <v>0</v>
      </c>
      <c r="X43" s="68">
        <f t="shared" si="14"/>
        <v>386659</v>
      </c>
      <c r="Y43" s="68">
        <f t="shared" si="15"/>
        <v>386659</v>
      </c>
      <c r="Z43" s="68">
        <f t="shared" si="16"/>
        <v>0</v>
      </c>
      <c r="AA43" s="68">
        <f t="shared" si="17"/>
        <v>0</v>
      </c>
      <c r="AB43" s="68">
        <f>Y43*Skräpmätning!$B$5</f>
        <v>224242.88705000002</v>
      </c>
      <c r="AC43" s="68">
        <f>Z43*Skräpmätning!$B$5</f>
        <v>0</v>
      </c>
      <c r="AD43" s="68">
        <f t="shared" si="20"/>
        <v>1500</v>
      </c>
      <c r="AE43" s="68">
        <f t="shared" si="18"/>
        <v>0</v>
      </c>
      <c r="AF43" s="68">
        <f t="shared" si="19"/>
        <v>225742.88705000002</v>
      </c>
      <c r="AH43" s="68"/>
    </row>
    <row r="44" spans="1:34" ht="16" x14ac:dyDescent="0.35">
      <c r="A44" s="55" t="s">
        <v>267</v>
      </c>
      <c r="B44" s="66">
        <f>_xlfn.XLOOKUP(A44,Indata!A:A,Indata!C:C)</f>
        <v>59986</v>
      </c>
      <c r="C44" s="108">
        <f>_xlfn.XLOOKUP(A44,Indata!A:A,Indata!S:S)</f>
        <v>1222098</v>
      </c>
      <c r="D44" s="108">
        <f>_xlfn.XLOOKUP(A44,Indata!A:A,Indata!S:S)+_xlfn.XLOOKUP(A44,Indata!A:A,Indata!Q:Q)</f>
        <v>1225098</v>
      </c>
      <c r="E44" s="109">
        <f>_xlfn.XLOOKUP(A44,Indata!A:A,Indata!O:O)</f>
        <v>1122098</v>
      </c>
      <c r="F44" s="109">
        <f>_xlfn.XLOOKUP(A44,Indata!A:A,Indata!P:P)</f>
        <v>100000</v>
      </c>
      <c r="G44" s="109">
        <f>_xlfn.XLOOKUP(A44,Indata!A:A,Indata!Q:Q)</f>
        <v>3000</v>
      </c>
      <c r="H44" s="108">
        <f>_xlfn.XLOOKUP(A44,Indata!A:A,Indata!R:R)</f>
        <v>0</v>
      </c>
      <c r="I44" s="110">
        <f t="shared" si="0"/>
        <v>20.373053712532926</v>
      </c>
      <c r="J44" s="110">
        <f t="shared" si="1"/>
        <v>18.70599806621545</v>
      </c>
      <c r="K44" s="110">
        <f t="shared" si="2"/>
        <v>1.6670556463174742</v>
      </c>
      <c r="L44" s="110">
        <f t="shared" si="3"/>
        <v>5.001166938952422E-2</v>
      </c>
      <c r="M44" s="110" t="str">
        <f t="shared" si="4"/>
        <v>0</v>
      </c>
      <c r="N44" s="67">
        <f>_xlfn.XLOOKUP(A44,'Beräkning prediktionsvärde'!$A$2:$A$291,'Beräkning prediktionsvärde'!$Q$2:$Q$291)</f>
        <v>31.136260577420945</v>
      </c>
      <c r="O44" s="68">
        <f t="shared" si="5"/>
        <v>1867739.7269971727</v>
      </c>
      <c r="P44" s="35">
        <f t="shared" si="6"/>
        <v>-10.763206864888019</v>
      </c>
      <c r="Q44" s="69">
        <f t="shared" si="7"/>
        <v>-0.34568078071305597</v>
      </c>
      <c r="R44" s="70">
        <f t="shared" si="8"/>
        <v>28.588489402161599</v>
      </c>
      <c r="S44" s="70">
        <f t="shared" si="9"/>
        <v>2.5477711752593448</v>
      </c>
      <c r="T44" s="70">
        <f t="shared" si="10"/>
        <v>0</v>
      </c>
      <c r="U44" s="68">
        <f t="shared" si="11"/>
        <v>1714909.1252780657</v>
      </c>
      <c r="V44" s="68">
        <f t="shared" si="12"/>
        <v>152830.60171910707</v>
      </c>
      <c r="W44" s="68">
        <f t="shared" si="13"/>
        <v>0</v>
      </c>
      <c r="X44" s="68">
        <f t="shared" si="14"/>
        <v>1222098</v>
      </c>
      <c r="Y44" s="68">
        <f t="shared" si="15"/>
        <v>1122098</v>
      </c>
      <c r="Z44" s="68">
        <f t="shared" si="16"/>
        <v>100000</v>
      </c>
      <c r="AA44" s="68">
        <f t="shared" si="17"/>
        <v>0</v>
      </c>
      <c r="AB44" s="68">
        <f>Y44*Skräpmätning!$B$5</f>
        <v>650760.73510000005</v>
      </c>
      <c r="AC44" s="68">
        <f>Z44*Skräpmätning!$B$5</f>
        <v>57995.000000000007</v>
      </c>
      <c r="AD44" s="68">
        <f t="shared" si="20"/>
        <v>3000</v>
      </c>
      <c r="AE44" s="68">
        <f t="shared" si="18"/>
        <v>0</v>
      </c>
      <c r="AF44" s="68">
        <f t="shared" si="19"/>
        <v>711755.73510000005</v>
      </c>
      <c r="AH44" s="68"/>
    </row>
    <row r="45" spans="1:34" ht="16" x14ac:dyDescent="0.35">
      <c r="A45" s="55" t="s">
        <v>229</v>
      </c>
      <c r="B45" s="66">
        <f>_xlfn.XLOOKUP(A45,Indata!A:A,Indata!C:C)</f>
        <v>10034</v>
      </c>
      <c r="C45" s="108">
        <f>_xlfn.XLOOKUP(A45,Indata!A:A,Indata!S:S)</f>
        <v>412500</v>
      </c>
      <c r="D45" s="108">
        <f>_xlfn.XLOOKUP(A45,Indata!A:A,Indata!S:S)+_xlfn.XLOOKUP(A45,Indata!A:A,Indata!Q:Q)</f>
        <v>415000</v>
      </c>
      <c r="E45" s="109">
        <f>_xlfn.XLOOKUP(A45,Indata!A:A,Indata!O:O)</f>
        <v>365000</v>
      </c>
      <c r="F45" s="109">
        <f>_xlfn.XLOOKUP(A45,Indata!A:A,Indata!P:P)</f>
        <v>37500</v>
      </c>
      <c r="G45" s="109">
        <f>_xlfn.XLOOKUP(A45,Indata!A:A,Indata!Q:Q)</f>
        <v>2500</v>
      </c>
      <c r="H45" s="108">
        <f>_xlfn.XLOOKUP(A45,Indata!A:A,Indata!R:R)</f>
        <v>10000</v>
      </c>
      <c r="I45" s="110">
        <f t="shared" si="0"/>
        <v>41.11022523420371</v>
      </c>
      <c r="J45" s="110">
        <f t="shared" si="1"/>
        <v>36.376320510265096</v>
      </c>
      <c r="K45" s="110">
        <f t="shared" si="2"/>
        <v>3.7372932031094281</v>
      </c>
      <c r="L45" s="110">
        <f t="shared" si="3"/>
        <v>0.2491528802072952</v>
      </c>
      <c r="M45" s="110">
        <f t="shared" si="4"/>
        <v>0.99661152082918081</v>
      </c>
      <c r="N45" s="67">
        <f>_xlfn.XLOOKUP(A45,'Beräkning prediktionsvärde'!$A$2:$A$291,'Beräkning prediktionsvärde'!$Q$2:$Q$291)</f>
        <v>30.369647476370517</v>
      </c>
      <c r="O45" s="68">
        <f t="shared" si="5"/>
        <v>304729.04277790175</v>
      </c>
      <c r="P45" s="35">
        <f t="shared" si="6"/>
        <v>10.740577757833194</v>
      </c>
      <c r="Q45" s="69">
        <f t="shared" si="7"/>
        <v>0.35366158814289939</v>
      </c>
      <c r="R45" s="70">
        <f t="shared" si="8"/>
        <v>26.872536554849063</v>
      </c>
      <c r="S45" s="70">
        <f t="shared" si="9"/>
        <v>2.7608770433064107</v>
      </c>
      <c r="T45" s="70">
        <f t="shared" si="10"/>
        <v>0.73623387821504283</v>
      </c>
      <c r="U45" s="68">
        <f t="shared" si="11"/>
        <v>269639.03179135552</v>
      </c>
      <c r="V45" s="68">
        <f t="shared" si="12"/>
        <v>27702.640252536527</v>
      </c>
      <c r="W45" s="68">
        <f t="shared" si="13"/>
        <v>7387.3707340097399</v>
      </c>
      <c r="X45" s="68">
        <f t="shared" si="14"/>
        <v>304729.04277790175</v>
      </c>
      <c r="Y45" s="68">
        <f t="shared" si="15"/>
        <v>269639.03179135552</v>
      </c>
      <c r="Z45" s="68">
        <f t="shared" si="16"/>
        <v>27702.640252536523</v>
      </c>
      <c r="AA45" s="68">
        <f t="shared" si="17"/>
        <v>7387.370734009739</v>
      </c>
      <c r="AB45" s="68">
        <f>Y45*Skräpmätning!$B$5</f>
        <v>156377.15648739666</v>
      </c>
      <c r="AC45" s="68">
        <f>Z45*Skräpmätning!$B$5</f>
        <v>16066.146214458558</v>
      </c>
      <c r="AD45" s="68">
        <f t="shared" si="20"/>
        <v>2500</v>
      </c>
      <c r="AE45" s="68">
        <f t="shared" si="18"/>
        <v>7387.370734009739</v>
      </c>
      <c r="AF45" s="68">
        <f t="shared" si="19"/>
        <v>182330.67343586497</v>
      </c>
      <c r="AH45" s="68"/>
    </row>
    <row r="46" spans="1:34" ht="16" x14ac:dyDescent="0.35">
      <c r="A46" s="55" t="s">
        <v>71</v>
      </c>
      <c r="B46" s="66">
        <f>_xlfn.XLOOKUP(A46,Indata!A:A,Indata!C:C)</f>
        <v>21694</v>
      </c>
      <c r="C46" s="108">
        <f>_xlfn.XLOOKUP(A46,Indata!A:A,Indata!S:S)</f>
        <v>679956</v>
      </c>
      <c r="D46" s="108">
        <f>_xlfn.XLOOKUP(A46,Indata!A:A,Indata!S:S)+_xlfn.XLOOKUP(A46,Indata!A:A,Indata!Q:Q)</f>
        <v>682956</v>
      </c>
      <c r="E46" s="109">
        <f>_xlfn.XLOOKUP(A46,Indata!A:A,Indata!O:O)</f>
        <v>615788</v>
      </c>
      <c r="F46" s="109">
        <f>_xlfn.XLOOKUP(A46,Indata!A:A,Indata!P:P)</f>
        <v>64168</v>
      </c>
      <c r="G46" s="109">
        <f>_xlfn.XLOOKUP(A46,Indata!A:A,Indata!Q:Q)</f>
        <v>3000</v>
      </c>
      <c r="H46" s="108">
        <f>_xlfn.XLOOKUP(A46,Indata!A:A,Indata!R:R)</f>
        <v>0</v>
      </c>
      <c r="I46" s="110">
        <f t="shared" si="0"/>
        <v>31.343044159675486</v>
      </c>
      <c r="J46" s="110">
        <f t="shared" si="1"/>
        <v>28.385175624596663</v>
      </c>
      <c r="K46" s="110">
        <f t="shared" si="2"/>
        <v>2.9578685350788239</v>
      </c>
      <c r="L46" s="110">
        <f t="shared" si="3"/>
        <v>0.13828708398635567</v>
      </c>
      <c r="M46" s="110" t="str">
        <f t="shared" si="4"/>
        <v>0</v>
      </c>
      <c r="N46" s="67">
        <f>_xlfn.XLOOKUP(A46,'Beräkning prediktionsvärde'!$A$2:$A$291,'Beräkning prediktionsvärde'!$Q$2:$Q$291)</f>
        <v>38.797372927590708</v>
      </c>
      <c r="O46" s="68">
        <f t="shared" si="5"/>
        <v>841670.20829115284</v>
      </c>
      <c r="P46" s="35">
        <f t="shared" si="6"/>
        <v>-7.4543287679152215</v>
      </c>
      <c r="Q46" s="69">
        <f t="shared" si="7"/>
        <v>-0.19213488454044489</v>
      </c>
      <c r="R46" s="70">
        <f t="shared" si="8"/>
        <v>35.13603333206153</v>
      </c>
      <c r="S46" s="70">
        <f t="shared" si="9"/>
        <v>3.6613395955291823</v>
      </c>
      <c r="T46" s="70">
        <f t="shared" si="10"/>
        <v>0</v>
      </c>
      <c r="U46" s="68">
        <f t="shared" si="11"/>
        <v>762241.10710574279</v>
      </c>
      <c r="V46" s="68">
        <f t="shared" si="12"/>
        <v>79429.10118541008</v>
      </c>
      <c r="W46" s="68">
        <f t="shared" si="13"/>
        <v>0</v>
      </c>
      <c r="X46" s="68">
        <f t="shared" si="14"/>
        <v>679956</v>
      </c>
      <c r="Y46" s="68">
        <f t="shared" si="15"/>
        <v>615788</v>
      </c>
      <c r="Z46" s="68">
        <f t="shared" si="16"/>
        <v>64168</v>
      </c>
      <c r="AA46" s="68">
        <f t="shared" si="17"/>
        <v>0</v>
      </c>
      <c r="AB46" s="68">
        <f>Y46*Skräpmätning!$B$5</f>
        <v>357126.25060000003</v>
      </c>
      <c r="AC46" s="68">
        <f>Z46*Skräpmätning!$B$5</f>
        <v>37214.231600000006</v>
      </c>
      <c r="AD46" s="68">
        <f t="shared" si="20"/>
        <v>3000</v>
      </c>
      <c r="AE46" s="68">
        <f t="shared" si="18"/>
        <v>0</v>
      </c>
      <c r="AF46" s="68">
        <f t="shared" si="19"/>
        <v>397340.48220000003</v>
      </c>
      <c r="AH46" s="68"/>
    </row>
    <row r="47" spans="1:34" ht="16" x14ac:dyDescent="0.35">
      <c r="A47" s="55" t="s">
        <v>60</v>
      </c>
      <c r="B47" s="66">
        <f>_xlfn.XLOOKUP(A47,Indata!A:A,Indata!C:C)</f>
        <v>15668</v>
      </c>
      <c r="C47" s="108">
        <f>_xlfn.XLOOKUP(A47,Indata!A:A,Indata!S:S)</f>
        <v>5952851</v>
      </c>
      <c r="D47" s="108">
        <f>_xlfn.XLOOKUP(A47,Indata!A:A,Indata!S:S)+_xlfn.XLOOKUP(A47,Indata!A:A,Indata!Q:Q)</f>
        <v>5972201</v>
      </c>
      <c r="E47" s="109">
        <f>_xlfn.XLOOKUP(A47,Indata!A:A,Indata!O:O)</f>
        <v>5859119</v>
      </c>
      <c r="F47" s="109">
        <f>_xlfn.XLOOKUP(A47,Indata!A:A,Indata!P:P)</f>
        <v>93732</v>
      </c>
      <c r="G47" s="109">
        <f>_xlfn.XLOOKUP(A47,Indata!A:A,Indata!Q:Q)</f>
        <v>19350</v>
      </c>
      <c r="H47" s="108">
        <f>_xlfn.XLOOKUP(A47,Indata!A:A,Indata!R:R)</f>
        <v>0</v>
      </c>
      <c r="I47" s="110">
        <f t="shared" si="0"/>
        <v>379.93687771253508</v>
      </c>
      <c r="J47" s="110">
        <f t="shared" si="1"/>
        <v>373.95449323461833</v>
      </c>
      <c r="K47" s="110">
        <f t="shared" si="2"/>
        <v>5.9823844779167734</v>
      </c>
      <c r="L47" s="110">
        <f t="shared" si="3"/>
        <v>1.2350012764871074</v>
      </c>
      <c r="M47" s="110" t="str">
        <f t="shared" si="4"/>
        <v>0</v>
      </c>
      <c r="N47" s="67">
        <f>_xlfn.XLOOKUP(A47,'Beräkning prediktionsvärde'!$A$2:$A$291,'Beräkning prediktionsvärde'!$Q$2:$Q$291)</f>
        <v>35.673330415066623</v>
      </c>
      <c r="O47" s="68">
        <f t="shared" si="5"/>
        <v>558929.74094326387</v>
      </c>
      <c r="P47" s="35">
        <f t="shared" si="6"/>
        <v>344.26354729746845</v>
      </c>
      <c r="Q47" s="69">
        <f t="shared" si="7"/>
        <v>9.6504459575792456</v>
      </c>
      <c r="R47" s="70">
        <f t="shared" si="8"/>
        <v>35.111627693720997</v>
      </c>
      <c r="S47" s="70">
        <f t="shared" si="9"/>
        <v>0.56170272134562493</v>
      </c>
      <c r="T47" s="70">
        <f t="shared" si="10"/>
        <v>0</v>
      </c>
      <c r="U47" s="68">
        <f t="shared" si="11"/>
        <v>550128.98270522058</v>
      </c>
      <c r="V47" s="68">
        <f t="shared" si="12"/>
        <v>8800.7582380432523</v>
      </c>
      <c r="W47" s="68">
        <f t="shared" si="13"/>
        <v>0</v>
      </c>
      <c r="X47" s="68">
        <f t="shared" si="14"/>
        <v>558929.74094326387</v>
      </c>
      <c r="Y47" s="68">
        <f t="shared" si="15"/>
        <v>550128.98270522058</v>
      </c>
      <c r="Z47" s="68">
        <f t="shared" si="16"/>
        <v>8800.7582380432523</v>
      </c>
      <c r="AA47" s="68">
        <f t="shared" si="17"/>
        <v>0</v>
      </c>
      <c r="AB47" s="68">
        <f>Y47*Skräpmätning!$B$5</f>
        <v>319047.30351989274</v>
      </c>
      <c r="AC47" s="68">
        <f>Z47*Skräpmätning!$B$5</f>
        <v>5103.9997401531846</v>
      </c>
      <c r="AD47" s="68">
        <f t="shared" si="20"/>
        <v>19350</v>
      </c>
      <c r="AE47" s="68">
        <f t="shared" si="18"/>
        <v>0</v>
      </c>
      <c r="AF47" s="68">
        <f t="shared" si="19"/>
        <v>343501.30326004594</v>
      </c>
      <c r="AH47" s="68"/>
    </row>
    <row r="48" spans="1:34" ht="16" x14ac:dyDescent="0.35">
      <c r="A48" s="55" t="s">
        <v>223</v>
      </c>
      <c r="B48" s="66">
        <f>_xlfn.XLOOKUP(A48,Indata!A:A,Indata!C:C)</f>
        <v>11538</v>
      </c>
      <c r="C48" s="108">
        <f>_xlfn.XLOOKUP(A48,Indata!A:A,Indata!S:S)</f>
        <v>525988</v>
      </c>
      <c r="D48" s="108">
        <f>_xlfn.XLOOKUP(A48,Indata!A:A,Indata!S:S)+_xlfn.XLOOKUP(A48,Indata!A:A,Indata!Q:Q)</f>
        <v>529588</v>
      </c>
      <c r="E48" s="109">
        <f>_xlfn.XLOOKUP(A48,Indata!A:A,Indata!O:O)</f>
        <v>518788</v>
      </c>
      <c r="F48" s="109">
        <f>_xlfn.XLOOKUP(A48,Indata!A:A,Indata!P:P)</f>
        <v>3600</v>
      </c>
      <c r="G48" s="109">
        <f>_xlfn.XLOOKUP(A48,Indata!A:A,Indata!Q:Q)</f>
        <v>3600</v>
      </c>
      <c r="H48" s="108">
        <f>_xlfn.XLOOKUP(A48,Indata!A:A,Indata!R:R)</f>
        <v>3600</v>
      </c>
      <c r="I48" s="110">
        <f t="shared" si="0"/>
        <v>45.587450164673257</v>
      </c>
      <c r="J48" s="110">
        <f t="shared" si="1"/>
        <v>44.963425203674817</v>
      </c>
      <c r="K48" s="110">
        <f t="shared" si="2"/>
        <v>0.31201248049921998</v>
      </c>
      <c r="L48" s="110">
        <f t="shared" si="3"/>
        <v>0.31201248049921998</v>
      </c>
      <c r="M48" s="110">
        <f t="shared" si="4"/>
        <v>0.31201248049921998</v>
      </c>
      <c r="N48" s="67">
        <f>_xlfn.XLOOKUP(A48,'Beräkning prediktionsvärde'!$A$2:$A$291,'Beräkning prediktionsvärde'!$Q$2:$Q$291)</f>
        <v>32.558160753794184</v>
      </c>
      <c r="O48" s="68">
        <f t="shared" si="5"/>
        <v>375656.0587772773</v>
      </c>
      <c r="P48" s="35">
        <f t="shared" si="6"/>
        <v>13.029289410879073</v>
      </c>
      <c r="Q48" s="69">
        <f t="shared" si="7"/>
        <v>0.40018505680977984</v>
      </c>
      <c r="R48" s="70">
        <f t="shared" si="8"/>
        <v>32.112487549410588</v>
      </c>
      <c r="S48" s="70">
        <f t="shared" si="9"/>
        <v>0.22283660219179727</v>
      </c>
      <c r="T48" s="70">
        <f t="shared" si="10"/>
        <v>0.22283660219179727</v>
      </c>
      <c r="U48" s="68">
        <f t="shared" si="11"/>
        <v>370513.88134509936</v>
      </c>
      <c r="V48" s="68">
        <f t="shared" si="12"/>
        <v>2571.088716088957</v>
      </c>
      <c r="W48" s="68">
        <f t="shared" si="13"/>
        <v>2571.088716088957</v>
      </c>
      <c r="X48" s="68">
        <f t="shared" si="14"/>
        <v>375656.0587772773</v>
      </c>
      <c r="Y48" s="68">
        <f t="shared" si="15"/>
        <v>370513.88134509942</v>
      </c>
      <c r="Z48" s="68">
        <f t="shared" si="16"/>
        <v>2571.088716088957</v>
      </c>
      <c r="AA48" s="68">
        <f t="shared" si="17"/>
        <v>2571.088716088957</v>
      </c>
      <c r="AB48" s="68">
        <f>Y48*Skräpmätning!$B$5</f>
        <v>214879.52548609042</v>
      </c>
      <c r="AC48" s="68">
        <f>Z48*Skräpmätning!$B$5</f>
        <v>1491.1029008957908</v>
      </c>
      <c r="AD48" s="68">
        <f t="shared" si="20"/>
        <v>3600</v>
      </c>
      <c r="AE48" s="68">
        <f t="shared" si="18"/>
        <v>2571.088716088957</v>
      </c>
      <c r="AF48" s="68">
        <f t="shared" si="19"/>
        <v>222541.71710307518</v>
      </c>
      <c r="AH48" s="68"/>
    </row>
    <row r="49" spans="1:34" ht="16" x14ac:dyDescent="0.35">
      <c r="A49" s="55" t="s">
        <v>177</v>
      </c>
      <c r="B49" s="66">
        <f>_xlfn.XLOOKUP(A49,Indata!A:A,Indata!C:C)</f>
        <v>6434</v>
      </c>
      <c r="C49" s="108">
        <f>_xlfn.XLOOKUP(A49,Indata!A:A,Indata!S:S)</f>
        <v>453000</v>
      </c>
      <c r="D49" s="108">
        <f>_xlfn.XLOOKUP(A49,Indata!A:A,Indata!S:S)+_xlfn.XLOOKUP(A49,Indata!A:A,Indata!Q:Q)</f>
        <v>453750</v>
      </c>
      <c r="E49" s="109">
        <f>_xlfn.XLOOKUP(A49,Indata!A:A,Indata!O:O)</f>
        <v>450000</v>
      </c>
      <c r="F49" s="109">
        <f>_xlfn.XLOOKUP(A49,Indata!A:A,Indata!P:P)</f>
        <v>1500</v>
      </c>
      <c r="G49" s="109">
        <f>_xlfn.XLOOKUP(A49,Indata!A:A,Indata!Q:Q)</f>
        <v>750</v>
      </c>
      <c r="H49" s="108">
        <f>_xlfn.XLOOKUP(A49,Indata!A:A,Indata!R:R)</f>
        <v>1500</v>
      </c>
      <c r="I49" s="110">
        <f t="shared" si="0"/>
        <v>70.407211687907989</v>
      </c>
      <c r="J49" s="110">
        <f t="shared" si="1"/>
        <v>69.940938762822512</v>
      </c>
      <c r="K49" s="110">
        <f t="shared" si="2"/>
        <v>0.23313646254274167</v>
      </c>
      <c r="L49" s="110">
        <f t="shared" si="3"/>
        <v>0.11656823127137084</v>
      </c>
      <c r="M49" s="110">
        <f t="shared" si="4"/>
        <v>0.23313646254274167</v>
      </c>
      <c r="N49" s="67">
        <f>_xlfn.XLOOKUP(A49,'Beräkning prediktionsvärde'!$A$2:$A$291,'Beräkning prediktionsvärde'!$Q$2:$Q$291)</f>
        <v>34.467825041718527</v>
      </c>
      <c r="O49" s="68">
        <f t="shared" si="5"/>
        <v>221765.98631841701</v>
      </c>
      <c r="P49" s="35">
        <f t="shared" si="6"/>
        <v>35.939386646189462</v>
      </c>
      <c r="Q49" s="69">
        <f t="shared" si="7"/>
        <v>1.0426937760850825</v>
      </c>
      <c r="R49" s="70">
        <f t="shared" si="8"/>
        <v>34.239561299720393</v>
      </c>
      <c r="S49" s="70">
        <f t="shared" si="9"/>
        <v>0.11413187099906796</v>
      </c>
      <c r="T49" s="70">
        <f t="shared" si="10"/>
        <v>0.11413187099906796</v>
      </c>
      <c r="U49" s="68">
        <f t="shared" si="11"/>
        <v>220297.337402401</v>
      </c>
      <c r="V49" s="68">
        <f t="shared" si="12"/>
        <v>734.32445800800326</v>
      </c>
      <c r="W49" s="68">
        <f t="shared" si="13"/>
        <v>734.32445800800326</v>
      </c>
      <c r="X49" s="68">
        <f t="shared" si="14"/>
        <v>221765.98631841701</v>
      </c>
      <c r="Y49" s="68">
        <f t="shared" si="15"/>
        <v>220297.337402401</v>
      </c>
      <c r="Z49" s="68">
        <f t="shared" si="16"/>
        <v>734.32445800800338</v>
      </c>
      <c r="AA49" s="68">
        <f t="shared" si="17"/>
        <v>734.32445800800338</v>
      </c>
      <c r="AB49" s="68">
        <f>Y49*Skräpmätning!$B$5</f>
        <v>127761.44082652248</v>
      </c>
      <c r="AC49" s="68">
        <f>Z49*Skräpmätning!$B$5</f>
        <v>425.87146942174161</v>
      </c>
      <c r="AD49" s="68">
        <f t="shared" si="20"/>
        <v>750</v>
      </c>
      <c r="AE49" s="68">
        <f t="shared" si="18"/>
        <v>734.32445800800338</v>
      </c>
      <c r="AF49" s="68">
        <f t="shared" si="19"/>
        <v>129671.63675395223</v>
      </c>
      <c r="AH49" s="68"/>
    </row>
    <row r="50" spans="1:34" ht="16" x14ac:dyDescent="0.35">
      <c r="A50" s="55" t="s">
        <v>260</v>
      </c>
      <c r="B50" s="66">
        <f>_xlfn.XLOOKUP(A50,Indata!A:A,Indata!C:C)</f>
        <v>10430</v>
      </c>
      <c r="C50" s="108">
        <f>_xlfn.XLOOKUP(A50,Indata!A:A,Indata!S:S)</f>
        <v>398080</v>
      </c>
      <c r="D50" s="108">
        <f>_xlfn.XLOOKUP(A50,Indata!A:A,Indata!S:S)+_xlfn.XLOOKUP(A50,Indata!A:A,Indata!Q:Q)</f>
        <v>417880</v>
      </c>
      <c r="E50" s="109">
        <f>_xlfn.XLOOKUP(A50,Indata!A:A,Indata!O:O)</f>
        <v>358080</v>
      </c>
      <c r="F50" s="109">
        <f>_xlfn.XLOOKUP(A50,Indata!A:A,Indata!P:P)</f>
        <v>40000</v>
      </c>
      <c r="G50" s="109">
        <f>_xlfn.XLOOKUP(A50,Indata!A:A,Indata!Q:Q)</f>
        <v>19800</v>
      </c>
      <c r="H50" s="108">
        <f>_xlfn.XLOOKUP(A50,Indata!A:A,Indata!R:R)</f>
        <v>0</v>
      </c>
      <c r="I50" s="110">
        <f t="shared" si="0"/>
        <v>38.166826462128476</v>
      </c>
      <c r="J50" s="110">
        <f t="shared" si="1"/>
        <v>34.331735378715244</v>
      </c>
      <c r="K50" s="110">
        <f t="shared" si="2"/>
        <v>3.8350910834132312</v>
      </c>
      <c r="L50" s="110">
        <f t="shared" si="3"/>
        <v>1.8983700862895494</v>
      </c>
      <c r="M50" s="110" t="str">
        <f t="shared" si="4"/>
        <v>0</v>
      </c>
      <c r="N50" s="67">
        <f>_xlfn.XLOOKUP(A50,'Beräkning prediktionsvärde'!$A$2:$A$291,'Beräkning prediktionsvärde'!$Q$2:$Q$291)</f>
        <v>31.109001385971677</v>
      </c>
      <c r="O50" s="68">
        <f t="shared" si="5"/>
        <v>324466.88445568457</v>
      </c>
      <c r="P50" s="35">
        <f t="shared" si="6"/>
        <v>7.0578250761567993</v>
      </c>
      <c r="Q50" s="69">
        <f t="shared" si="7"/>
        <v>0.22687404807984171</v>
      </c>
      <c r="R50" s="70">
        <f t="shared" si="8"/>
        <v>27.983096905870021</v>
      </c>
      <c r="S50" s="70">
        <f t="shared" si="9"/>
        <v>3.1259044801016556</v>
      </c>
      <c r="T50" s="70">
        <f t="shared" si="10"/>
        <v>0</v>
      </c>
      <c r="U50" s="68">
        <f t="shared" si="11"/>
        <v>291863.7007282243</v>
      </c>
      <c r="V50" s="68">
        <f t="shared" si="12"/>
        <v>32603.183727460266</v>
      </c>
      <c r="W50" s="68">
        <f t="shared" si="13"/>
        <v>0</v>
      </c>
      <c r="X50" s="68">
        <f t="shared" si="14"/>
        <v>324466.88445568457</v>
      </c>
      <c r="Y50" s="68">
        <f t="shared" si="15"/>
        <v>291863.7007282243</v>
      </c>
      <c r="Z50" s="68">
        <f t="shared" si="16"/>
        <v>32603.183727460266</v>
      </c>
      <c r="AA50" s="68">
        <f t="shared" si="17"/>
        <v>0</v>
      </c>
      <c r="AB50" s="68">
        <f>Y50*Skräpmätning!$B$5</f>
        <v>169266.35323733371</v>
      </c>
      <c r="AC50" s="68">
        <f>Z50*Skräpmätning!$B$5</f>
        <v>18908.216402740585</v>
      </c>
      <c r="AD50" s="68">
        <f t="shared" si="20"/>
        <v>19800</v>
      </c>
      <c r="AE50" s="68">
        <f t="shared" si="18"/>
        <v>0</v>
      </c>
      <c r="AF50" s="68">
        <f t="shared" si="19"/>
        <v>207974.5696400743</v>
      </c>
      <c r="AH50" s="68"/>
    </row>
    <row r="51" spans="1:34" ht="16" x14ac:dyDescent="0.35">
      <c r="A51" s="55" t="s">
        <v>84</v>
      </c>
      <c r="B51" s="66">
        <f>_xlfn.XLOOKUP(A51,Indata!A:A,Indata!C:C)</f>
        <v>29014</v>
      </c>
      <c r="C51" s="108">
        <f>_xlfn.XLOOKUP(A51,Indata!A:A,Indata!S:S)</f>
        <v>841300</v>
      </c>
      <c r="D51" s="108">
        <f>_xlfn.XLOOKUP(A51,Indata!A:A,Indata!S:S)+_xlfn.XLOOKUP(A51,Indata!A:A,Indata!Q:Q)</f>
        <v>847300</v>
      </c>
      <c r="E51" s="109">
        <f>_xlfn.XLOOKUP(A51,Indata!A:A,Indata!O:O)</f>
        <v>817300</v>
      </c>
      <c r="F51" s="109">
        <f>_xlfn.XLOOKUP(A51,Indata!A:A,Indata!P:P)</f>
        <v>16000</v>
      </c>
      <c r="G51" s="109">
        <f>_xlfn.XLOOKUP(A51,Indata!A:A,Indata!Q:Q)</f>
        <v>6000</v>
      </c>
      <c r="H51" s="108">
        <f>_xlfn.XLOOKUP(A51,Indata!A:A,Indata!R:R)</f>
        <v>8000</v>
      </c>
      <c r="I51" s="110">
        <f t="shared" si="0"/>
        <v>28.99634659130075</v>
      </c>
      <c r="J51" s="110">
        <f t="shared" si="1"/>
        <v>28.169159715999172</v>
      </c>
      <c r="K51" s="110">
        <f t="shared" si="2"/>
        <v>0.55145791686771906</v>
      </c>
      <c r="L51" s="110">
        <f t="shared" si="3"/>
        <v>0.20679671882539463</v>
      </c>
      <c r="M51" s="110">
        <f t="shared" si="4"/>
        <v>0.27572895843385953</v>
      </c>
      <c r="N51" s="67">
        <f>_xlfn.XLOOKUP(A51,'Beräkning prediktionsvärde'!$A$2:$A$291,'Beräkning prediktionsvärde'!$Q$2:$Q$291)</f>
        <v>34.218586456876245</v>
      </c>
      <c r="O51" s="68">
        <f t="shared" si="5"/>
        <v>992818.06745980738</v>
      </c>
      <c r="P51" s="35">
        <f t="shared" si="6"/>
        <v>-5.2222398655754958</v>
      </c>
      <c r="Q51" s="69">
        <f t="shared" si="7"/>
        <v>-0.1526141318595024</v>
      </c>
      <c r="R51" s="70">
        <f t="shared" si="8"/>
        <v>33.242423286823907</v>
      </c>
      <c r="S51" s="70">
        <f t="shared" si="9"/>
        <v>0.65077544670155696</v>
      </c>
      <c r="T51" s="70">
        <f t="shared" si="10"/>
        <v>0.32538772335077848</v>
      </c>
      <c r="U51" s="68">
        <f t="shared" si="11"/>
        <v>964495.66924390884</v>
      </c>
      <c r="V51" s="68">
        <f t="shared" si="12"/>
        <v>18881.598810598975</v>
      </c>
      <c r="W51" s="68">
        <f t="shared" si="13"/>
        <v>9440.7994052994873</v>
      </c>
      <c r="X51" s="68">
        <f t="shared" si="14"/>
        <v>841300</v>
      </c>
      <c r="Y51" s="68">
        <f t="shared" si="15"/>
        <v>817300</v>
      </c>
      <c r="Z51" s="68">
        <f t="shared" si="16"/>
        <v>16000</v>
      </c>
      <c r="AA51" s="68">
        <f t="shared" si="17"/>
        <v>8000</v>
      </c>
      <c r="AB51" s="68">
        <f>Y51*Skräpmätning!$B$5</f>
        <v>473993.13500000007</v>
      </c>
      <c r="AC51" s="68">
        <f>Z51*Skräpmätning!$B$5</f>
        <v>9279.2000000000007</v>
      </c>
      <c r="AD51" s="68">
        <f t="shared" si="20"/>
        <v>6000</v>
      </c>
      <c r="AE51" s="68">
        <f t="shared" si="18"/>
        <v>8000</v>
      </c>
      <c r="AF51" s="68">
        <f t="shared" si="19"/>
        <v>497272.33500000008</v>
      </c>
      <c r="AH51" s="68"/>
    </row>
    <row r="52" spans="1:34" ht="16" x14ac:dyDescent="0.35">
      <c r="A52" s="55" t="s">
        <v>57</v>
      </c>
      <c r="B52" s="66">
        <f>_xlfn.XLOOKUP(A52,Indata!A:A,Indata!C:C)</f>
        <v>11520</v>
      </c>
      <c r="C52" s="108">
        <f>_xlfn.XLOOKUP(A52,Indata!A:A,Indata!S:S)</f>
        <v>30000</v>
      </c>
      <c r="D52" s="108">
        <f>_xlfn.XLOOKUP(A52,Indata!A:A,Indata!S:S)+_xlfn.XLOOKUP(A52,Indata!A:A,Indata!Q:Q)</f>
        <v>30000</v>
      </c>
      <c r="E52" s="109">
        <f>_xlfn.XLOOKUP(A52,Indata!A:A,Indata!O:O)</f>
        <v>30000</v>
      </c>
      <c r="F52" s="109">
        <f>_xlfn.XLOOKUP(A52,Indata!A:A,Indata!P:P)</f>
        <v>0</v>
      </c>
      <c r="G52" s="109">
        <f>_xlfn.XLOOKUP(A52,Indata!A:A,Indata!Q:Q)</f>
        <v>0</v>
      </c>
      <c r="H52" s="108">
        <f>_xlfn.XLOOKUP(A52,Indata!A:A,Indata!R:R)</f>
        <v>0</v>
      </c>
      <c r="I52" s="110">
        <f t="shared" si="0"/>
        <v>2.6041666666666665</v>
      </c>
      <c r="J52" s="110">
        <f t="shared" si="1"/>
        <v>2.6041666666666665</v>
      </c>
      <c r="K52" s="110" t="str">
        <f t="shared" si="2"/>
        <v>0</v>
      </c>
      <c r="L52" s="110" t="str">
        <f t="shared" si="3"/>
        <v>0</v>
      </c>
      <c r="M52" s="110" t="str">
        <f t="shared" si="4"/>
        <v>0</v>
      </c>
      <c r="N52" s="67">
        <f>_xlfn.XLOOKUP(A52,'Beräkning prediktionsvärde'!$A$2:$A$291,'Beräkning prediktionsvärde'!$Q$2:$Q$291)</f>
        <v>32.718947468755026</v>
      </c>
      <c r="O52" s="68">
        <f t="shared" si="5"/>
        <v>376922.27484005789</v>
      </c>
      <c r="P52" s="35">
        <f t="shared" si="6"/>
        <v>-30.114780802088358</v>
      </c>
      <c r="Q52" s="69">
        <f t="shared" si="7"/>
        <v>-0.92040799389547856</v>
      </c>
      <c r="R52" s="70">
        <f t="shared" si="8"/>
        <v>32.718947468755026</v>
      </c>
      <c r="S52" s="70">
        <f t="shared" si="9"/>
        <v>0</v>
      </c>
      <c r="T52" s="70">
        <f t="shared" si="10"/>
        <v>0</v>
      </c>
      <c r="U52" s="68">
        <f t="shared" si="11"/>
        <v>376922.27484005789</v>
      </c>
      <c r="V52" s="68">
        <f t="shared" si="12"/>
        <v>0</v>
      </c>
      <c r="W52" s="68">
        <f t="shared" si="13"/>
        <v>0</v>
      </c>
      <c r="X52" s="68">
        <f t="shared" si="14"/>
        <v>30000</v>
      </c>
      <c r="Y52" s="68">
        <f t="shared" si="15"/>
        <v>30000</v>
      </c>
      <c r="Z52" s="68">
        <f t="shared" si="16"/>
        <v>0</v>
      </c>
      <c r="AA52" s="68">
        <f t="shared" si="17"/>
        <v>0</v>
      </c>
      <c r="AB52" s="68">
        <f>Y52*Skräpmätning!$B$5</f>
        <v>17398.500000000004</v>
      </c>
      <c r="AC52" s="68">
        <f>Z52*Skräpmätning!$B$5</f>
        <v>0</v>
      </c>
      <c r="AD52" s="68">
        <f t="shared" si="20"/>
        <v>0</v>
      </c>
      <c r="AE52" s="68">
        <f t="shared" si="18"/>
        <v>0</v>
      </c>
      <c r="AF52" s="68">
        <f t="shared" si="19"/>
        <v>17398.500000000004</v>
      </c>
      <c r="AH52" s="68"/>
    </row>
    <row r="53" spans="1:34" ht="16" x14ac:dyDescent="0.35">
      <c r="A53" s="55" t="s">
        <v>81</v>
      </c>
      <c r="B53" s="66">
        <f>_xlfn.XLOOKUP(A53,Indata!A:A,Indata!C:C)</f>
        <v>9246</v>
      </c>
      <c r="C53" s="108">
        <f>_xlfn.XLOOKUP(A53,Indata!A:A,Indata!S:S)</f>
        <v>18900</v>
      </c>
      <c r="D53" s="108">
        <f>_xlfn.XLOOKUP(A53,Indata!A:A,Indata!S:S)+_xlfn.XLOOKUP(A53,Indata!A:A,Indata!Q:Q)</f>
        <v>18900</v>
      </c>
      <c r="E53" s="109">
        <f>_xlfn.XLOOKUP(A53,Indata!A:A,Indata!O:O)</f>
        <v>10000</v>
      </c>
      <c r="F53" s="109">
        <f>_xlfn.XLOOKUP(A53,Indata!A:A,Indata!P:P)</f>
        <v>0</v>
      </c>
      <c r="G53" s="109">
        <f>_xlfn.XLOOKUP(A53,Indata!A:A,Indata!Q:Q)</f>
        <v>0</v>
      </c>
      <c r="H53" s="108">
        <f>_xlfn.XLOOKUP(A53,Indata!A:A,Indata!R:R)</f>
        <v>8900</v>
      </c>
      <c r="I53" s="110">
        <f t="shared" si="0"/>
        <v>2.0441271901362752</v>
      </c>
      <c r="J53" s="110">
        <f t="shared" si="1"/>
        <v>1.0815487778498811</v>
      </c>
      <c r="K53" s="110" t="str">
        <f t="shared" si="2"/>
        <v>0</v>
      </c>
      <c r="L53" s="110" t="str">
        <f t="shared" si="3"/>
        <v>0</v>
      </c>
      <c r="M53" s="110">
        <f t="shared" si="4"/>
        <v>0.96257841228639407</v>
      </c>
      <c r="N53" s="67">
        <f>_xlfn.XLOOKUP(A53,'Beräkning prediktionsvärde'!$A$2:$A$291,'Beräkning prediktionsvärde'!$Q$2:$Q$291)</f>
        <v>35.47159743518128</v>
      </c>
      <c r="O53" s="68">
        <f t="shared" si="5"/>
        <v>327970.38988568611</v>
      </c>
      <c r="P53" s="35">
        <f t="shared" si="6"/>
        <v>-33.427470245045008</v>
      </c>
      <c r="Q53" s="69">
        <f t="shared" si="7"/>
        <v>-0.94237284650426034</v>
      </c>
      <c r="R53" s="70">
        <f t="shared" si="8"/>
        <v>18.768040970995386</v>
      </c>
      <c r="S53" s="70">
        <f t="shared" si="9"/>
        <v>0</v>
      </c>
      <c r="T53" s="70">
        <f t="shared" si="10"/>
        <v>16.703556464185894</v>
      </c>
      <c r="U53" s="68">
        <f t="shared" si="11"/>
        <v>173529.30681782335</v>
      </c>
      <c r="V53" s="68">
        <f t="shared" si="12"/>
        <v>0</v>
      </c>
      <c r="W53" s="68">
        <f t="shared" si="13"/>
        <v>154441.08306786278</v>
      </c>
      <c r="X53" s="68">
        <f t="shared" si="14"/>
        <v>18900</v>
      </c>
      <c r="Y53" s="68">
        <f t="shared" si="15"/>
        <v>10000</v>
      </c>
      <c r="Z53" s="68">
        <f t="shared" si="16"/>
        <v>0</v>
      </c>
      <c r="AA53" s="68">
        <f t="shared" si="17"/>
        <v>8900</v>
      </c>
      <c r="AB53" s="68">
        <f>Y53*Skräpmätning!$B$5</f>
        <v>5799.5000000000009</v>
      </c>
      <c r="AC53" s="68">
        <f>Z53*Skräpmätning!$B$5</f>
        <v>0</v>
      </c>
      <c r="AD53" s="68">
        <f t="shared" si="20"/>
        <v>0</v>
      </c>
      <c r="AE53" s="68">
        <f t="shared" si="18"/>
        <v>8900</v>
      </c>
      <c r="AF53" s="68">
        <f t="shared" si="19"/>
        <v>14699.5</v>
      </c>
      <c r="AH53" s="68"/>
    </row>
    <row r="54" spans="1:34" ht="16" x14ac:dyDescent="0.35">
      <c r="A54" s="55" t="s">
        <v>117</v>
      </c>
      <c r="B54" s="66">
        <f>_xlfn.XLOOKUP(A54,Indata!A:A,Indata!C:C)</f>
        <v>61029</v>
      </c>
      <c r="C54" s="108">
        <f>_xlfn.XLOOKUP(A54,Indata!A:A,Indata!S:S)</f>
        <v>2288576</v>
      </c>
      <c r="D54" s="108">
        <f>_xlfn.XLOOKUP(A54,Indata!A:A,Indata!S:S)+_xlfn.XLOOKUP(A54,Indata!A:A,Indata!Q:Q)</f>
        <v>2328576</v>
      </c>
      <c r="E54" s="109">
        <f>_xlfn.XLOOKUP(A54,Indata!A:A,Indata!O:O)</f>
        <v>2175966</v>
      </c>
      <c r="F54" s="109">
        <f>_xlfn.XLOOKUP(A54,Indata!A:A,Indata!P:P)</f>
        <v>99110</v>
      </c>
      <c r="G54" s="109">
        <f>_xlfn.XLOOKUP(A54,Indata!A:A,Indata!Q:Q)</f>
        <v>40000</v>
      </c>
      <c r="H54" s="108">
        <f>_xlfn.XLOOKUP(A54,Indata!A:A,Indata!R:R)</f>
        <v>13500</v>
      </c>
      <c r="I54" s="110">
        <f t="shared" si="0"/>
        <v>37.499811564993692</v>
      </c>
      <c r="J54" s="110">
        <f t="shared" si="1"/>
        <v>35.654623211915649</v>
      </c>
      <c r="K54" s="110">
        <f t="shared" si="2"/>
        <v>1.6239820413246162</v>
      </c>
      <c r="L54" s="110">
        <f t="shared" si="3"/>
        <v>0.65542610889904795</v>
      </c>
      <c r="M54" s="110">
        <f t="shared" si="4"/>
        <v>0.2212063117534287</v>
      </c>
      <c r="N54" s="67">
        <f>_xlfn.XLOOKUP(A54,'Beräkning prediktionsvärde'!$A$2:$A$291,'Beräkning prediktionsvärde'!$Q$2:$Q$291)</f>
        <v>30.678534262770711</v>
      </c>
      <c r="O54" s="68">
        <f t="shared" si="5"/>
        <v>1872280.2675226338</v>
      </c>
      <c r="P54" s="35">
        <f t="shared" si="6"/>
        <v>6.8212773022229811</v>
      </c>
      <c r="Q54" s="69">
        <f t="shared" si="7"/>
        <v>0.22234691018145533</v>
      </c>
      <c r="R54" s="70">
        <f t="shared" si="8"/>
        <v>29.168988701106773</v>
      </c>
      <c r="S54" s="70">
        <f t="shared" si="9"/>
        <v>1.3285770412619922</v>
      </c>
      <c r="T54" s="70">
        <f t="shared" si="10"/>
        <v>0.18096852040194628</v>
      </c>
      <c r="U54" s="68">
        <f t="shared" si="11"/>
        <v>1780154.2114398452</v>
      </c>
      <c r="V54" s="68">
        <f t="shared" si="12"/>
        <v>81081.728251178123</v>
      </c>
      <c r="W54" s="68">
        <f t="shared" si="13"/>
        <v>11044.327831610379</v>
      </c>
      <c r="X54" s="68">
        <f t="shared" si="14"/>
        <v>1872280.2675226338</v>
      </c>
      <c r="Y54" s="68">
        <f t="shared" si="15"/>
        <v>1780154.2114398454</v>
      </c>
      <c r="Z54" s="68">
        <f t="shared" si="16"/>
        <v>81081.728251178123</v>
      </c>
      <c r="AA54" s="68">
        <f t="shared" si="17"/>
        <v>11044.327831610379</v>
      </c>
      <c r="AB54" s="68">
        <f>Y54*Skräpmätning!$B$5</f>
        <v>1032400.4349245385</v>
      </c>
      <c r="AC54" s="68">
        <f>Z54*Skräpmätning!$B$5</f>
        <v>47023.348299270758</v>
      </c>
      <c r="AD54" s="68">
        <f t="shared" si="20"/>
        <v>40000</v>
      </c>
      <c r="AE54" s="68">
        <f t="shared" si="18"/>
        <v>11044.327831610379</v>
      </c>
      <c r="AF54" s="68">
        <f t="shared" si="19"/>
        <v>1130468.1110554195</v>
      </c>
      <c r="AH54" s="68"/>
    </row>
    <row r="55" spans="1:34" ht="16" x14ac:dyDescent="0.35">
      <c r="A55" s="55" t="s">
        <v>224</v>
      </c>
      <c r="B55" s="66">
        <f>_xlfn.XLOOKUP(A55,Indata!A:A,Indata!C:C)</f>
        <v>9057</v>
      </c>
      <c r="C55" s="108">
        <f>_xlfn.XLOOKUP(A55,Indata!A:A,Indata!S:S)</f>
        <v>106800</v>
      </c>
      <c r="D55" s="108">
        <f>_xlfn.XLOOKUP(A55,Indata!A:A,Indata!S:S)+_xlfn.XLOOKUP(A55,Indata!A:A,Indata!Q:Q)</f>
        <v>107700</v>
      </c>
      <c r="E55" s="109">
        <f>_xlfn.XLOOKUP(A55,Indata!A:A,Indata!O:O)</f>
        <v>99000</v>
      </c>
      <c r="F55" s="109">
        <f>_xlfn.XLOOKUP(A55,Indata!A:A,Indata!P:P)</f>
        <v>7500</v>
      </c>
      <c r="G55" s="109">
        <f>_xlfn.XLOOKUP(A55,Indata!A:A,Indata!Q:Q)</f>
        <v>900</v>
      </c>
      <c r="H55" s="108">
        <f>_xlfn.XLOOKUP(A55,Indata!A:A,Indata!R:R)</f>
        <v>300</v>
      </c>
      <c r="I55" s="110">
        <f t="shared" si="0"/>
        <v>11.791984100695595</v>
      </c>
      <c r="J55" s="110">
        <f t="shared" si="1"/>
        <v>10.93077177873468</v>
      </c>
      <c r="K55" s="110">
        <f t="shared" si="2"/>
        <v>0.82808877111626367</v>
      </c>
      <c r="L55" s="110">
        <f t="shared" si="3"/>
        <v>9.9370652533951637E-2</v>
      </c>
      <c r="M55" s="110">
        <f t="shared" si="4"/>
        <v>3.3123550844650546E-2</v>
      </c>
      <c r="N55" s="67">
        <f>_xlfn.XLOOKUP(A55,'Beräkning prediktionsvärde'!$A$2:$A$291,'Beräkning prediktionsvärde'!$Q$2:$Q$291)</f>
        <v>32.475326739375078</v>
      </c>
      <c r="O55" s="68">
        <f t="shared" si="5"/>
        <v>294129.03427852009</v>
      </c>
      <c r="P55" s="35">
        <f t="shared" si="6"/>
        <v>-20.683342638679484</v>
      </c>
      <c r="Q55" s="69">
        <f t="shared" si="7"/>
        <v>-0.63689405820824985</v>
      </c>
      <c r="R55" s="70">
        <f t="shared" si="8"/>
        <v>30.103533213465663</v>
      </c>
      <c r="S55" s="70">
        <f t="shared" si="9"/>
        <v>2.2805706979898228</v>
      </c>
      <c r="T55" s="70">
        <f t="shared" si="10"/>
        <v>9.1222827919592908E-2</v>
      </c>
      <c r="U55" s="68">
        <f t="shared" si="11"/>
        <v>272647.70031435852</v>
      </c>
      <c r="V55" s="68">
        <f t="shared" si="12"/>
        <v>20655.128811693827</v>
      </c>
      <c r="W55" s="68">
        <f t="shared" si="13"/>
        <v>826.20515246775301</v>
      </c>
      <c r="X55" s="68">
        <f t="shared" si="14"/>
        <v>106800</v>
      </c>
      <c r="Y55" s="68">
        <f t="shared" si="15"/>
        <v>99000</v>
      </c>
      <c r="Z55" s="68">
        <f t="shared" si="16"/>
        <v>7500.0000000000009</v>
      </c>
      <c r="AA55" s="68">
        <f t="shared" si="17"/>
        <v>300</v>
      </c>
      <c r="AB55" s="68">
        <f>Y55*Skräpmätning!$B$5</f>
        <v>57415.05000000001</v>
      </c>
      <c r="AC55" s="68">
        <f>Z55*Skräpmätning!$B$5</f>
        <v>4349.6250000000009</v>
      </c>
      <c r="AD55" s="68">
        <f t="shared" si="20"/>
        <v>900</v>
      </c>
      <c r="AE55" s="68">
        <f t="shared" si="18"/>
        <v>300</v>
      </c>
      <c r="AF55" s="68">
        <f t="shared" si="19"/>
        <v>62964.67500000001</v>
      </c>
      <c r="AH55" s="68"/>
    </row>
    <row r="56" spans="1:34" ht="16" x14ac:dyDescent="0.35">
      <c r="A56" s="55" t="s">
        <v>182</v>
      </c>
      <c r="B56" s="66">
        <f>_xlfn.XLOOKUP(A56,Indata!A:A,Indata!C:C)</f>
        <v>5563</v>
      </c>
      <c r="C56" s="108">
        <f>_xlfn.XLOOKUP(A56,Indata!A:A,Indata!S:S)</f>
        <v>94101</v>
      </c>
      <c r="D56" s="108">
        <f>_xlfn.XLOOKUP(A56,Indata!A:A,Indata!S:S)+_xlfn.XLOOKUP(A56,Indata!A:A,Indata!Q:Q)</f>
        <v>94813</v>
      </c>
      <c r="E56" s="109">
        <f>_xlfn.XLOOKUP(A56,Indata!A:A,Indata!O:O)</f>
        <v>85546</v>
      </c>
      <c r="F56" s="109">
        <f>_xlfn.XLOOKUP(A56,Indata!A:A,Indata!P:P)</f>
        <v>8555</v>
      </c>
      <c r="G56" s="109">
        <f>_xlfn.XLOOKUP(A56,Indata!A:A,Indata!Q:Q)</f>
        <v>712</v>
      </c>
      <c r="H56" s="108">
        <f>_xlfn.XLOOKUP(A56,Indata!A:A,Indata!R:R)</f>
        <v>0</v>
      </c>
      <c r="I56" s="110">
        <f t="shared" si="0"/>
        <v>16.915513212295522</v>
      </c>
      <c r="J56" s="110">
        <f t="shared" si="1"/>
        <v>15.377673916951286</v>
      </c>
      <c r="K56" s="110">
        <f t="shared" si="2"/>
        <v>1.5378392953442388</v>
      </c>
      <c r="L56" s="110">
        <f t="shared" si="3"/>
        <v>0.12798849541614238</v>
      </c>
      <c r="M56" s="110" t="str">
        <f t="shared" si="4"/>
        <v>0</v>
      </c>
      <c r="N56" s="67">
        <f>_xlfn.XLOOKUP(A56,'Beräkning prediktionsvärde'!$A$2:$A$291,'Beräkning prediktionsvärde'!$Q$2:$Q$291)</f>
        <v>32.043286240872582</v>
      </c>
      <c r="O56" s="68">
        <f t="shared" si="5"/>
        <v>178256.80135797418</v>
      </c>
      <c r="P56" s="35">
        <f t="shared" si="6"/>
        <v>-15.12777302857706</v>
      </c>
      <c r="Q56" s="69">
        <f t="shared" si="7"/>
        <v>-0.47210429401217086</v>
      </c>
      <c r="R56" s="70">
        <f t="shared" si="8"/>
        <v>29.130136393467506</v>
      </c>
      <c r="S56" s="70">
        <f t="shared" si="9"/>
        <v>2.9131498474050748</v>
      </c>
      <c r="T56" s="70">
        <f t="shared" si="10"/>
        <v>0</v>
      </c>
      <c r="U56" s="68">
        <f t="shared" si="11"/>
        <v>162050.94875685973</v>
      </c>
      <c r="V56" s="68">
        <f t="shared" si="12"/>
        <v>16205.852601114431</v>
      </c>
      <c r="W56" s="68">
        <f t="shared" si="13"/>
        <v>0</v>
      </c>
      <c r="X56" s="68">
        <f t="shared" si="14"/>
        <v>94101</v>
      </c>
      <c r="Y56" s="68">
        <f t="shared" si="15"/>
        <v>85546</v>
      </c>
      <c r="Z56" s="68">
        <f t="shared" si="16"/>
        <v>8555</v>
      </c>
      <c r="AA56" s="68">
        <f t="shared" si="17"/>
        <v>0</v>
      </c>
      <c r="AB56" s="68">
        <f>Y56*Skräpmätning!$B$5</f>
        <v>49612.402700000006</v>
      </c>
      <c r="AC56" s="68">
        <f>Z56*Skräpmätning!$B$5</f>
        <v>4961.4722500000007</v>
      </c>
      <c r="AD56" s="68">
        <f t="shared" si="20"/>
        <v>712</v>
      </c>
      <c r="AE56" s="68">
        <f t="shared" si="18"/>
        <v>0</v>
      </c>
      <c r="AF56" s="68">
        <f t="shared" si="19"/>
        <v>55285.874950000005</v>
      </c>
      <c r="AH56" s="68"/>
    </row>
    <row r="57" spans="1:34" ht="16" x14ac:dyDescent="0.35">
      <c r="A57" s="55" t="s">
        <v>185</v>
      </c>
      <c r="B57" s="66">
        <f>_xlfn.XLOOKUP(A57,Indata!A:A,Indata!C:C)</f>
        <v>5119</v>
      </c>
      <c r="C57" s="108">
        <f>_xlfn.XLOOKUP(A57,Indata!A:A,Indata!S:S)</f>
        <v>90640</v>
      </c>
      <c r="D57" s="108">
        <f>_xlfn.XLOOKUP(A57,Indata!A:A,Indata!S:S)+_xlfn.XLOOKUP(A57,Indata!A:A,Indata!Q:Q)</f>
        <v>95640</v>
      </c>
      <c r="E57" s="109">
        <f>_xlfn.XLOOKUP(A57,Indata!A:A,Indata!O:O)</f>
        <v>80640</v>
      </c>
      <c r="F57" s="109">
        <f>_xlfn.XLOOKUP(A57,Indata!A:A,Indata!P:P)</f>
        <v>10000</v>
      </c>
      <c r="G57" s="109">
        <f>_xlfn.XLOOKUP(A57,Indata!A:A,Indata!Q:Q)</f>
        <v>5000</v>
      </c>
      <c r="H57" s="108">
        <f>_xlfn.XLOOKUP(A57,Indata!A:A,Indata!R:R)</f>
        <v>0</v>
      </c>
      <c r="I57" s="110">
        <f t="shared" si="0"/>
        <v>17.706583317054111</v>
      </c>
      <c r="J57" s="110">
        <f t="shared" si="1"/>
        <v>15.753076772807189</v>
      </c>
      <c r="K57" s="110">
        <f t="shared" si="2"/>
        <v>1.9535065442469233</v>
      </c>
      <c r="L57" s="110">
        <f t="shared" si="3"/>
        <v>0.97675327212346164</v>
      </c>
      <c r="M57" s="110" t="str">
        <f t="shared" si="4"/>
        <v>0</v>
      </c>
      <c r="N57" s="67">
        <f>_xlfn.XLOOKUP(A57,'Beräkning prediktionsvärde'!$A$2:$A$291,'Beräkning prediktionsvärde'!$Q$2:$Q$291)</f>
        <v>33.453332825231833</v>
      </c>
      <c r="O57" s="68">
        <f t="shared" si="5"/>
        <v>171247.61073236176</v>
      </c>
      <c r="P57" s="35">
        <f t="shared" si="6"/>
        <v>-15.746749508177722</v>
      </c>
      <c r="Q57" s="69">
        <f t="shared" si="7"/>
        <v>-0.47070794382259268</v>
      </c>
      <c r="R57" s="70">
        <f t="shared" si="8"/>
        <v>29.762541472050916</v>
      </c>
      <c r="S57" s="70">
        <f t="shared" si="9"/>
        <v>3.6907913531809169</v>
      </c>
      <c r="T57" s="70">
        <f t="shared" si="10"/>
        <v>0</v>
      </c>
      <c r="U57" s="68">
        <f t="shared" si="11"/>
        <v>152354.44979542863</v>
      </c>
      <c r="V57" s="68">
        <f t="shared" si="12"/>
        <v>18893.160936933113</v>
      </c>
      <c r="W57" s="68">
        <f t="shared" si="13"/>
        <v>0</v>
      </c>
      <c r="X57" s="68">
        <f t="shared" si="14"/>
        <v>90640</v>
      </c>
      <c r="Y57" s="68">
        <f t="shared" si="15"/>
        <v>80640</v>
      </c>
      <c r="Z57" s="68">
        <f t="shared" si="16"/>
        <v>10000</v>
      </c>
      <c r="AA57" s="68">
        <f t="shared" si="17"/>
        <v>0</v>
      </c>
      <c r="AB57" s="68">
        <f>Y57*Skräpmätning!$B$5</f>
        <v>46767.168000000005</v>
      </c>
      <c r="AC57" s="68">
        <f>Z57*Skräpmätning!$B$5</f>
        <v>5799.5000000000009</v>
      </c>
      <c r="AD57" s="68">
        <f t="shared" si="20"/>
        <v>5000</v>
      </c>
      <c r="AE57" s="68">
        <f t="shared" si="18"/>
        <v>0</v>
      </c>
      <c r="AF57" s="68">
        <f t="shared" si="19"/>
        <v>57566.668000000005</v>
      </c>
      <c r="AH57" s="68"/>
    </row>
    <row r="58" spans="1:34" ht="16" x14ac:dyDescent="0.35">
      <c r="A58" s="55" t="s">
        <v>325</v>
      </c>
      <c r="B58" s="66">
        <f>_xlfn.XLOOKUP(A58,Indata!A:A,Indata!C:C)</f>
        <v>17330</v>
      </c>
      <c r="C58" s="108">
        <f>_xlfn.XLOOKUP(A58,Indata!A:A,Indata!S:S)</f>
        <v>201750</v>
      </c>
      <c r="D58" s="108">
        <f>_xlfn.XLOOKUP(A58,Indata!A:A,Indata!S:S)+_xlfn.XLOOKUP(A58,Indata!A:A,Indata!Q:Q)</f>
        <v>201750</v>
      </c>
      <c r="E58" s="109">
        <f>_xlfn.XLOOKUP(A58,Indata!A:A,Indata!O:O)</f>
        <v>190000</v>
      </c>
      <c r="F58" s="109">
        <f>_xlfn.XLOOKUP(A58,Indata!A:A,Indata!P:P)</f>
        <v>11750</v>
      </c>
      <c r="G58" s="109">
        <f>_xlfn.XLOOKUP(A58,Indata!A:A,Indata!Q:Q)</f>
        <v>0</v>
      </c>
      <c r="H58" s="108">
        <f>_xlfn.XLOOKUP(A58,Indata!A:A,Indata!R:R)</f>
        <v>0</v>
      </c>
      <c r="I58" s="110">
        <f t="shared" si="0"/>
        <v>11.641661858049625</v>
      </c>
      <c r="J58" s="110">
        <f t="shared" si="1"/>
        <v>10.963646855164455</v>
      </c>
      <c r="K58" s="110">
        <f t="shared" si="2"/>
        <v>0.67801500288517025</v>
      </c>
      <c r="L58" s="110" t="str">
        <f t="shared" si="3"/>
        <v>0</v>
      </c>
      <c r="M58" s="110" t="str">
        <f t="shared" si="4"/>
        <v>0</v>
      </c>
      <c r="N58" s="67">
        <f>_xlfn.XLOOKUP(A58,'Beräkning prediktionsvärde'!$A$2:$A$291,'Beräkning prediktionsvärde'!$Q$2:$Q$291)</f>
        <v>31.541861739664011</v>
      </c>
      <c r="O58" s="68">
        <f t="shared" si="5"/>
        <v>546620.46394837729</v>
      </c>
      <c r="P58" s="35">
        <f t="shared" si="6"/>
        <v>-19.900199881614384</v>
      </c>
      <c r="Q58" s="69">
        <f t="shared" si="7"/>
        <v>-0.63091392784179912</v>
      </c>
      <c r="R58" s="70">
        <f t="shared" si="8"/>
        <v>29.704851204640207</v>
      </c>
      <c r="S58" s="70">
        <f t="shared" si="9"/>
        <v>1.8370105350238024</v>
      </c>
      <c r="T58" s="70">
        <f t="shared" si="10"/>
        <v>0</v>
      </c>
      <c r="U58" s="68">
        <f t="shared" si="11"/>
        <v>514785.07137641479</v>
      </c>
      <c r="V58" s="68">
        <f t="shared" si="12"/>
        <v>31835.392571962497</v>
      </c>
      <c r="W58" s="68">
        <f t="shared" si="13"/>
        <v>0</v>
      </c>
      <c r="X58" s="68">
        <f t="shared" si="14"/>
        <v>201750</v>
      </c>
      <c r="Y58" s="68">
        <f t="shared" si="15"/>
        <v>190000</v>
      </c>
      <c r="Z58" s="68">
        <f t="shared" si="16"/>
        <v>11750</v>
      </c>
      <c r="AA58" s="68">
        <f t="shared" si="17"/>
        <v>0</v>
      </c>
      <c r="AB58" s="68">
        <f>Y58*Skräpmätning!$B$5</f>
        <v>110190.50000000001</v>
      </c>
      <c r="AC58" s="68">
        <f>Z58*Skräpmätning!$B$5</f>
        <v>6814.4125000000013</v>
      </c>
      <c r="AD58" s="68">
        <f t="shared" si="20"/>
        <v>0</v>
      </c>
      <c r="AE58" s="68">
        <f t="shared" si="18"/>
        <v>0</v>
      </c>
      <c r="AF58" s="68">
        <f t="shared" si="19"/>
        <v>117004.91250000002</v>
      </c>
      <c r="AH58" s="68"/>
    </row>
    <row r="59" spans="1:34" ht="16" x14ac:dyDescent="0.35">
      <c r="A59" s="55" t="s">
        <v>279</v>
      </c>
      <c r="B59" s="66">
        <f>_xlfn.XLOOKUP(A59,Indata!A:A,Indata!C:C)</f>
        <v>103532</v>
      </c>
      <c r="C59" s="108">
        <f>_xlfn.XLOOKUP(A59,Indata!A:A,Indata!S:S)</f>
        <v>9011443</v>
      </c>
      <c r="D59" s="108">
        <f>_xlfn.XLOOKUP(A59,Indata!A:A,Indata!S:S)+_xlfn.XLOOKUP(A59,Indata!A:A,Indata!Q:Q)</f>
        <v>9011443</v>
      </c>
      <c r="E59" s="109">
        <f>_xlfn.XLOOKUP(A59,Indata!A:A,Indata!O:O)</f>
        <v>8738738</v>
      </c>
      <c r="F59" s="109">
        <f>_xlfn.XLOOKUP(A59,Indata!A:A,Indata!P:P)</f>
        <v>75600</v>
      </c>
      <c r="G59" s="109">
        <f>_xlfn.XLOOKUP(A59,Indata!A:A,Indata!Q:Q)</f>
        <v>0</v>
      </c>
      <c r="H59" s="108">
        <f>_xlfn.XLOOKUP(A59,Indata!A:A,Indata!R:R)</f>
        <v>197105</v>
      </c>
      <c r="I59" s="110">
        <f t="shared" si="0"/>
        <v>87.040171154812043</v>
      </c>
      <c r="J59" s="110">
        <f t="shared" si="1"/>
        <v>84.406154618861805</v>
      </c>
      <c r="K59" s="110">
        <f t="shared" si="2"/>
        <v>0.7302090175018352</v>
      </c>
      <c r="L59" s="110" t="str">
        <f t="shared" si="3"/>
        <v>0</v>
      </c>
      <c r="M59" s="110">
        <f t="shared" si="4"/>
        <v>1.9038075184484025</v>
      </c>
      <c r="N59" s="67">
        <f>_xlfn.XLOOKUP(A59,'Beräkning prediktionsvärde'!$A$2:$A$291,'Beräkning prediktionsvärde'!$Q$2:$Q$291)</f>
        <v>40.167894648375942</v>
      </c>
      <c r="O59" s="68">
        <f t="shared" si="5"/>
        <v>4158662.4687356581</v>
      </c>
      <c r="P59" s="35">
        <f t="shared" si="6"/>
        <v>46.872276506436101</v>
      </c>
      <c r="Q59" s="69">
        <f t="shared" si="7"/>
        <v>1.1669089683875484</v>
      </c>
      <c r="R59" s="70">
        <f t="shared" si="8"/>
        <v>38.952330647129372</v>
      </c>
      <c r="S59" s="70">
        <f t="shared" si="9"/>
        <v>0.3369818613308902</v>
      </c>
      <c r="T59" s="70">
        <f t="shared" si="10"/>
        <v>0.87858213991567613</v>
      </c>
      <c r="U59" s="68">
        <f t="shared" si="11"/>
        <v>4032812.696558598</v>
      </c>
      <c r="V59" s="68">
        <f t="shared" si="12"/>
        <v>34888.406067309726</v>
      </c>
      <c r="W59" s="68">
        <f t="shared" si="13"/>
        <v>90961.366109749782</v>
      </c>
      <c r="X59" s="68">
        <f t="shared" si="14"/>
        <v>4158662.4687356581</v>
      </c>
      <c r="Y59" s="68">
        <f t="shared" si="15"/>
        <v>4032812.6965585984</v>
      </c>
      <c r="Z59" s="68">
        <f t="shared" si="16"/>
        <v>34888.406067309726</v>
      </c>
      <c r="AA59" s="68">
        <f t="shared" si="17"/>
        <v>90961.366109749782</v>
      </c>
      <c r="AB59" s="68">
        <f>Y59*Skräpmätning!$B$5</f>
        <v>2338829.7233691593</v>
      </c>
      <c r="AC59" s="68">
        <f>Z59*Skräpmätning!$B$5</f>
        <v>20233.531098736279</v>
      </c>
      <c r="AD59" s="68">
        <f t="shared" si="20"/>
        <v>0</v>
      </c>
      <c r="AE59" s="68">
        <f t="shared" si="18"/>
        <v>90961.366109749782</v>
      </c>
      <c r="AF59" s="68">
        <f t="shared" si="19"/>
        <v>2450024.6205776455</v>
      </c>
      <c r="AH59" s="68"/>
    </row>
    <row r="60" spans="1:34" ht="16" x14ac:dyDescent="0.35">
      <c r="A60" s="55" t="s">
        <v>197</v>
      </c>
      <c r="B60" s="66">
        <f>_xlfn.XLOOKUP(A60,Indata!A:A,Indata!C:C)</f>
        <v>604616</v>
      </c>
      <c r="C60" s="108">
        <f>_xlfn.XLOOKUP(A60,Indata!A:A,Indata!S:S)</f>
        <v>60489200</v>
      </c>
      <c r="D60" s="108">
        <f>_xlfn.XLOOKUP(A60,Indata!A:A,Indata!S:S)+_xlfn.XLOOKUP(A60,Indata!A:A,Indata!Q:Q)</f>
        <v>60498500</v>
      </c>
      <c r="E60" s="109">
        <f>_xlfn.XLOOKUP(A60,Indata!A:A,Indata!O:O)</f>
        <v>51454080</v>
      </c>
      <c r="F60" s="109">
        <f>_xlfn.XLOOKUP(A60,Indata!A:A,Indata!P:P)</f>
        <v>7517120</v>
      </c>
      <c r="G60" s="109">
        <f>_xlfn.XLOOKUP(A60,Indata!A:A,Indata!Q:Q)</f>
        <v>9300</v>
      </c>
      <c r="H60" s="108">
        <f>_xlfn.XLOOKUP(A60,Indata!A:A,Indata!R:R)</f>
        <v>1518000</v>
      </c>
      <c r="I60" s="110">
        <f t="shared" si="0"/>
        <v>100.04564880849993</v>
      </c>
      <c r="J60" s="110">
        <f t="shared" si="1"/>
        <v>85.10208132103682</v>
      </c>
      <c r="K60" s="110">
        <f t="shared" si="2"/>
        <v>12.432883019966392</v>
      </c>
      <c r="L60" s="110">
        <f t="shared" si="3"/>
        <v>1.5381663733675589E-2</v>
      </c>
      <c r="M60" s="110">
        <f t="shared" si="4"/>
        <v>2.5106844674967252</v>
      </c>
      <c r="N60" s="67">
        <f>_xlfn.XLOOKUP(A60,'Beräkning prediktionsvärde'!$A$2:$A$291,'Beräkning prediktionsvärde'!$Q$2:$Q$291)</f>
        <v>70.49607750137568</v>
      </c>
      <c r="O60" s="68">
        <f t="shared" si="5"/>
        <v>42623056.394571759</v>
      </c>
      <c r="P60" s="35">
        <f t="shared" si="6"/>
        <v>29.549571307124253</v>
      </c>
      <c r="Q60" s="69">
        <f t="shared" si="7"/>
        <v>0.41916617710464277</v>
      </c>
      <c r="R60" s="70">
        <f t="shared" si="8"/>
        <v>59.966255322305209</v>
      </c>
      <c r="S60" s="70">
        <f t="shared" si="9"/>
        <v>8.7606956962092593</v>
      </c>
      <c r="T60" s="70">
        <f t="shared" si="10"/>
        <v>1.7691264828612097</v>
      </c>
      <c r="U60" s="68">
        <f t="shared" si="11"/>
        <v>36256557.427950889</v>
      </c>
      <c r="V60" s="68">
        <f t="shared" si="12"/>
        <v>5296856.7890592571</v>
      </c>
      <c r="W60" s="68">
        <f t="shared" si="13"/>
        <v>1069642.177561613</v>
      </c>
      <c r="X60" s="68">
        <f t="shared" si="14"/>
        <v>42623056.394571759</v>
      </c>
      <c r="Y60" s="68">
        <f t="shared" si="15"/>
        <v>36256557.427950889</v>
      </c>
      <c r="Z60" s="68">
        <f t="shared" si="16"/>
        <v>5296856.7890592581</v>
      </c>
      <c r="AA60" s="68">
        <f t="shared" si="17"/>
        <v>1069642.177561613</v>
      </c>
      <c r="AB60" s="68">
        <f>Y60*Skräpmätning!$B$5</f>
        <v>21026990.480340119</v>
      </c>
      <c r="AC60" s="68">
        <f>Z60*Skräpmätning!$B$5</f>
        <v>3071912.0948149171</v>
      </c>
      <c r="AD60" s="68">
        <f t="shared" si="20"/>
        <v>9300</v>
      </c>
      <c r="AE60" s="68">
        <f t="shared" si="18"/>
        <v>1069642.177561613</v>
      </c>
      <c r="AF60" s="68">
        <f t="shared" si="19"/>
        <v>25177844.752716649</v>
      </c>
      <c r="AH60" s="68"/>
    </row>
    <row r="61" spans="1:34" ht="16" x14ac:dyDescent="0.35">
      <c r="A61" s="55" t="s">
        <v>194</v>
      </c>
      <c r="B61" s="66">
        <f>_xlfn.XLOOKUP(A61,Indata!A:A,Indata!C:C)</f>
        <v>13218</v>
      </c>
      <c r="C61" s="108">
        <f>_xlfn.XLOOKUP(A61,Indata!A:A,Indata!S:S)</f>
        <v>159000</v>
      </c>
      <c r="D61" s="108">
        <f>_xlfn.XLOOKUP(A61,Indata!A:A,Indata!S:S)+_xlfn.XLOOKUP(A61,Indata!A:A,Indata!Q:Q)</f>
        <v>163000</v>
      </c>
      <c r="E61" s="109">
        <f>_xlfn.XLOOKUP(A61,Indata!A:A,Indata!O:O)</f>
        <v>152200</v>
      </c>
      <c r="F61" s="109">
        <f>_xlfn.XLOOKUP(A61,Indata!A:A,Indata!P:P)</f>
        <v>5200</v>
      </c>
      <c r="G61" s="109">
        <f>_xlfn.XLOOKUP(A61,Indata!A:A,Indata!Q:Q)</f>
        <v>4000</v>
      </c>
      <c r="H61" s="108">
        <f>_xlfn.XLOOKUP(A61,Indata!A:A,Indata!R:R)</f>
        <v>1600</v>
      </c>
      <c r="I61" s="110">
        <f t="shared" si="0"/>
        <v>12.029051293690422</v>
      </c>
      <c r="J61" s="110">
        <f t="shared" si="1"/>
        <v>11.514601301255864</v>
      </c>
      <c r="K61" s="110">
        <f t="shared" si="2"/>
        <v>0.3934029353911333</v>
      </c>
      <c r="L61" s="110">
        <f t="shared" si="3"/>
        <v>0.30261764260856405</v>
      </c>
      <c r="M61" s="110">
        <f t="shared" si="4"/>
        <v>0.12104705704342564</v>
      </c>
      <c r="N61" s="67">
        <f>_xlfn.XLOOKUP(A61,'Beräkning prediktionsvärde'!$A$2:$A$291,'Beräkning prediktionsvärde'!$Q$2:$Q$291)</f>
        <v>33.90392458464823</v>
      </c>
      <c r="O61" s="68">
        <f t="shared" si="5"/>
        <v>448142.07515988033</v>
      </c>
      <c r="P61" s="35">
        <f t="shared" si="6"/>
        <v>-21.874873290957808</v>
      </c>
      <c r="Q61" s="69">
        <f t="shared" si="7"/>
        <v>-0.64520180359482038</v>
      </c>
      <c r="R61" s="70">
        <f t="shared" si="8"/>
        <v>32.453945420021768</v>
      </c>
      <c r="S61" s="70">
        <f t="shared" si="9"/>
        <v>1.1088075964790616</v>
      </c>
      <c r="T61" s="70">
        <f t="shared" si="10"/>
        <v>0.34117156814740357</v>
      </c>
      <c r="U61" s="68">
        <f t="shared" si="11"/>
        <v>428976.2505618477</v>
      </c>
      <c r="V61" s="68">
        <f t="shared" si="12"/>
        <v>14656.218810260236</v>
      </c>
      <c r="W61" s="68">
        <f t="shared" si="13"/>
        <v>4509.6057877723806</v>
      </c>
      <c r="X61" s="68">
        <f t="shared" si="14"/>
        <v>159000</v>
      </c>
      <c r="Y61" s="68">
        <f t="shared" si="15"/>
        <v>152200</v>
      </c>
      <c r="Z61" s="68">
        <f t="shared" si="16"/>
        <v>5200</v>
      </c>
      <c r="AA61" s="68">
        <f t="shared" si="17"/>
        <v>1600</v>
      </c>
      <c r="AB61" s="68">
        <f>Y61*Skräpmätning!$B$5</f>
        <v>88268.390000000014</v>
      </c>
      <c r="AC61" s="68">
        <f>Z61*Skräpmätning!$B$5</f>
        <v>3015.7400000000002</v>
      </c>
      <c r="AD61" s="68">
        <f t="shared" si="20"/>
        <v>4000</v>
      </c>
      <c r="AE61" s="68">
        <f t="shared" si="18"/>
        <v>1600</v>
      </c>
      <c r="AF61" s="68">
        <f t="shared" si="19"/>
        <v>96884.130000000019</v>
      </c>
      <c r="AH61" s="68"/>
    </row>
    <row r="62" spans="1:34" ht="16" x14ac:dyDescent="0.35">
      <c r="A62" s="55" t="s">
        <v>83</v>
      </c>
      <c r="B62" s="66">
        <f>_xlfn.XLOOKUP(A62,Indata!A:A,Indata!C:C)</f>
        <v>13275</v>
      </c>
      <c r="C62" s="108">
        <f>_xlfn.XLOOKUP(A62,Indata!A:A,Indata!S:S)</f>
        <v>395000</v>
      </c>
      <c r="D62" s="108">
        <f>_xlfn.XLOOKUP(A62,Indata!A:A,Indata!S:S)+_xlfn.XLOOKUP(A62,Indata!A:A,Indata!Q:Q)</f>
        <v>410000</v>
      </c>
      <c r="E62" s="109">
        <f>_xlfn.XLOOKUP(A62,Indata!A:A,Indata!O:O)</f>
        <v>380000</v>
      </c>
      <c r="F62" s="109">
        <f>_xlfn.XLOOKUP(A62,Indata!A:A,Indata!P:P)</f>
        <v>15000</v>
      </c>
      <c r="G62" s="109">
        <f>_xlfn.XLOOKUP(A62,Indata!A:A,Indata!Q:Q)</f>
        <v>15000</v>
      </c>
      <c r="H62" s="108">
        <f>_xlfn.XLOOKUP(A62,Indata!A:A,Indata!R:R)</f>
        <v>0</v>
      </c>
      <c r="I62" s="110">
        <f t="shared" si="0"/>
        <v>29.75517890772128</v>
      </c>
      <c r="J62" s="110">
        <f t="shared" si="1"/>
        <v>28.625235404896422</v>
      </c>
      <c r="K62" s="110">
        <f t="shared" si="2"/>
        <v>1.1299435028248588</v>
      </c>
      <c r="L62" s="110">
        <f t="shared" si="3"/>
        <v>1.1299435028248588</v>
      </c>
      <c r="M62" s="110" t="str">
        <f t="shared" si="4"/>
        <v>0</v>
      </c>
      <c r="N62" s="67">
        <f>_xlfn.XLOOKUP(A62,'Beräkning prediktionsvärde'!$A$2:$A$291,'Beräkning prediktionsvärde'!$Q$2:$Q$291)</f>
        <v>34.52427863370756</v>
      </c>
      <c r="O62" s="68">
        <f t="shared" si="5"/>
        <v>458309.79886246787</v>
      </c>
      <c r="P62" s="35">
        <f t="shared" si="6"/>
        <v>-4.7690997259862797</v>
      </c>
      <c r="Q62" s="69">
        <f t="shared" si="7"/>
        <v>-0.13813756332420513</v>
      </c>
      <c r="R62" s="70">
        <f t="shared" si="8"/>
        <v>33.213230077997146</v>
      </c>
      <c r="S62" s="70">
        <f t="shared" si="9"/>
        <v>1.3110485557104137</v>
      </c>
      <c r="T62" s="70">
        <f t="shared" si="10"/>
        <v>0</v>
      </c>
      <c r="U62" s="68">
        <f t="shared" si="11"/>
        <v>440905.62928541208</v>
      </c>
      <c r="V62" s="68">
        <f t="shared" si="12"/>
        <v>17404.169577055742</v>
      </c>
      <c r="W62" s="68">
        <f t="shared" si="13"/>
        <v>0</v>
      </c>
      <c r="X62" s="68">
        <f t="shared" si="14"/>
        <v>395000</v>
      </c>
      <c r="Y62" s="68">
        <f t="shared" si="15"/>
        <v>380000</v>
      </c>
      <c r="Z62" s="68">
        <f t="shared" si="16"/>
        <v>15000</v>
      </c>
      <c r="AA62" s="68">
        <f t="shared" si="17"/>
        <v>0</v>
      </c>
      <c r="AB62" s="68">
        <f>Y62*Skräpmätning!$B$5</f>
        <v>220381.00000000003</v>
      </c>
      <c r="AC62" s="68">
        <f>Z62*Skräpmätning!$B$5</f>
        <v>8699.2500000000018</v>
      </c>
      <c r="AD62" s="68">
        <f t="shared" si="20"/>
        <v>15000</v>
      </c>
      <c r="AE62" s="68">
        <f t="shared" si="18"/>
        <v>0</v>
      </c>
      <c r="AF62" s="68">
        <f t="shared" si="19"/>
        <v>244080.25000000003</v>
      </c>
      <c r="AH62" s="68"/>
    </row>
    <row r="63" spans="1:34" ht="16" x14ac:dyDescent="0.35">
      <c r="A63" s="55" t="s">
        <v>230</v>
      </c>
      <c r="B63" s="66">
        <f>_xlfn.XLOOKUP(A63,Indata!A:A,Indata!C:C)</f>
        <v>11536</v>
      </c>
      <c r="C63" s="108">
        <f>_xlfn.XLOOKUP(A63,Indata!A:A,Indata!S:S)</f>
        <v>315000</v>
      </c>
      <c r="D63" s="108">
        <f>_xlfn.XLOOKUP(A63,Indata!A:A,Indata!S:S)+_xlfn.XLOOKUP(A63,Indata!A:A,Indata!Q:Q)</f>
        <v>316000</v>
      </c>
      <c r="E63" s="109">
        <f>_xlfn.XLOOKUP(A63,Indata!A:A,Indata!O:O)</f>
        <v>300000</v>
      </c>
      <c r="F63" s="109">
        <f>_xlfn.XLOOKUP(A63,Indata!A:A,Indata!P:P)</f>
        <v>10000</v>
      </c>
      <c r="G63" s="109">
        <f>_xlfn.XLOOKUP(A63,Indata!A:A,Indata!Q:Q)</f>
        <v>1000</v>
      </c>
      <c r="H63" s="108">
        <f>_xlfn.XLOOKUP(A63,Indata!A:A,Indata!R:R)</f>
        <v>5000</v>
      </c>
      <c r="I63" s="110">
        <f t="shared" si="0"/>
        <v>27.305825242718445</v>
      </c>
      <c r="J63" s="110">
        <f t="shared" si="1"/>
        <v>26.005547850208046</v>
      </c>
      <c r="K63" s="110">
        <f t="shared" si="2"/>
        <v>0.86685159500693476</v>
      </c>
      <c r="L63" s="110">
        <f t="shared" si="3"/>
        <v>8.6685159500693484E-2</v>
      </c>
      <c r="M63" s="110">
        <f t="shared" si="4"/>
        <v>0.43342579750346738</v>
      </c>
      <c r="N63" s="67">
        <f>_xlfn.XLOOKUP(A63,'Beräkning prediktionsvärde'!$A$2:$A$291,'Beräkning prediktionsvärde'!$Q$2:$Q$291)</f>
        <v>30.250737438625404</v>
      </c>
      <c r="O63" s="68">
        <f t="shared" si="5"/>
        <v>348972.50709198264</v>
      </c>
      <c r="P63" s="35">
        <f t="shared" si="6"/>
        <v>-2.9449121959069586</v>
      </c>
      <c r="Q63" s="69">
        <f t="shared" si="7"/>
        <v>-9.7350096072261999E-2</v>
      </c>
      <c r="R63" s="70">
        <f t="shared" si="8"/>
        <v>28.810226132024191</v>
      </c>
      <c r="S63" s="70">
        <f t="shared" si="9"/>
        <v>0.96034087106747312</v>
      </c>
      <c r="T63" s="70">
        <f t="shared" si="10"/>
        <v>0.48017043553373656</v>
      </c>
      <c r="U63" s="68">
        <f t="shared" si="11"/>
        <v>332354.76865903108</v>
      </c>
      <c r="V63" s="68">
        <f t="shared" si="12"/>
        <v>11078.49228863437</v>
      </c>
      <c r="W63" s="68">
        <f t="shared" si="13"/>
        <v>5539.2461443171851</v>
      </c>
      <c r="X63" s="68">
        <f t="shared" si="14"/>
        <v>315000</v>
      </c>
      <c r="Y63" s="68">
        <f t="shared" si="15"/>
        <v>300000</v>
      </c>
      <c r="Z63" s="68">
        <f t="shared" si="16"/>
        <v>10000</v>
      </c>
      <c r="AA63" s="68">
        <f t="shared" si="17"/>
        <v>5000</v>
      </c>
      <c r="AB63" s="68">
        <f>Y63*Skräpmätning!$B$5</f>
        <v>173985.00000000003</v>
      </c>
      <c r="AC63" s="68">
        <f>Z63*Skräpmätning!$B$5</f>
        <v>5799.5000000000009</v>
      </c>
      <c r="AD63" s="68">
        <f t="shared" si="20"/>
        <v>1000</v>
      </c>
      <c r="AE63" s="68">
        <f t="shared" si="18"/>
        <v>5000</v>
      </c>
      <c r="AF63" s="68">
        <f t="shared" si="19"/>
        <v>185784.50000000003</v>
      </c>
      <c r="AH63" s="68"/>
    </row>
    <row r="64" spans="1:34" ht="16" x14ac:dyDescent="0.35">
      <c r="A64" s="55" t="s">
        <v>236</v>
      </c>
      <c r="B64" s="66">
        <f>_xlfn.XLOOKUP(A64,Indata!A:A,Indata!C:C)</f>
        <v>16232</v>
      </c>
      <c r="C64" s="108">
        <f>_xlfn.XLOOKUP(A64,Indata!A:A,Indata!S:S)</f>
        <v>116000</v>
      </c>
      <c r="D64" s="108">
        <f>_xlfn.XLOOKUP(A64,Indata!A:A,Indata!S:S)+_xlfn.XLOOKUP(A64,Indata!A:A,Indata!Q:Q)</f>
        <v>123200</v>
      </c>
      <c r="E64" s="109">
        <f>_xlfn.XLOOKUP(A64,Indata!A:A,Indata!O:O)</f>
        <v>81000</v>
      </c>
      <c r="F64" s="109">
        <f>_xlfn.XLOOKUP(A64,Indata!A:A,Indata!P:P)</f>
        <v>35000</v>
      </c>
      <c r="G64" s="109">
        <f>_xlfn.XLOOKUP(A64,Indata!A:A,Indata!Q:Q)</f>
        <v>7200</v>
      </c>
      <c r="H64" s="108">
        <f>_xlfn.XLOOKUP(A64,Indata!A:A,Indata!R:R)</f>
        <v>0</v>
      </c>
      <c r="I64" s="110">
        <f t="shared" si="0"/>
        <v>7.146377525874815</v>
      </c>
      <c r="J64" s="110">
        <f t="shared" si="1"/>
        <v>4.9901429275505178</v>
      </c>
      <c r="K64" s="110">
        <f t="shared" si="2"/>
        <v>2.1562345983242976</v>
      </c>
      <c r="L64" s="110">
        <f t="shared" si="3"/>
        <v>0.44356826022671264</v>
      </c>
      <c r="M64" s="110" t="str">
        <f t="shared" si="4"/>
        <v>0</v>
      </c>
      <c r="N64" s="67">
        <f>_xlfn.XLOOKUP(A64,'Beräkning prediktionsvärde'!$A$2:$A$291,'Beräkning prediktionsvärde'!$Q$2:$Q$291)</f>
        <v>33.451684466055305</v>
      </c>
      <c r="O64" s="68">
        <f t="shared" si="5"/>
        <v>542987.7422530097</v>
      </c>
      <c r="P64" s="35">
        <f t="shared" si="6"/>
        <v>-26.30530694018049</v>
      </c>
      <c r="Q64" s="69">
        <f t="shared" si="7"/>
        <v>-0.7863671847937429</v>
      </c>
      <c r="R64" s="70">
        <f t="shared" si="8"/>
        <v>23.358503808193792</v>
      </c>
      <c r="S64" s="70">
        <f t="shared" si="9"/>
        <v>10.093180657861515</v>
      </c>
      <c r="T64" s="70">
        <f t="shared" si="10"/>
        <v>0</v>
      </c>
      <c r="U64" s="68">
        <f t="shared" si="11"/>
        <v>379155.23381460161</v>
      </c>
      <c r="V64" s="68">
        <f t="shared" si="12"/>
        <v>163832.50843840811</v>
      </c>
      <c r="W64" s="68">
        <f t="shared" si="13"/>
        <v>0</v>
      </c>
      <c r="X64" s="68">
        <f t="shared" si="14"/>
        <v>116000</v>
      </c>
      <c r="Y64" s="68">
        <f t="shared" si="15"/>
        <v>81000</v>
      </c>
      <c r="Z64" s="68">
        <f t="shared" si="16"/>
        <v>35000</v>
      </c>
      <c r="AA64" s="68">
        <f t="shared" si="17"/>
        <v>0</v>
      </c>
      <c r="AB64" s="68">
        <f>Y64*Skräpmätning!$B$5</f>
        <v>46975.950000000004</v>
      </c>
      <c r="AC64" s="68">
        <f>Z64*Skräpmätning!$B$5</f>
        <v>20298.250000000004</v>
      </c>
      <c r="AD64" s="68">
        <f t="shared" si="20"/>
        <v>7200</v>
      </c>
      <c r="AE64" s="68">
        <f t="shared" si="18"/>
        <v>0</v>
      </c>
      <c r="AF64" s="68">
        <f t="shared" si="19"/>
        <v>74474.200000000012</v>
      </c>
      <c r="AH64" s="68"/>
    </row>
    <row r="65" spans="1:34" ht="16" x14ac:dyDescent="0.35">
      <c r="A65" s="55" t="s">
        <v>250</v>
      </c>
      <c r="B65" s="66">
        <f>_xlfn.XLOOKUP(A65,Indata!A:A,Indata!C:C)</f>
        <v>16654</v>
      </c>
      <c r="C65" s="108">
        <f>_xlfn.XLOOKUP(A65,Indata!A:A,Indata!S:S)</f>
        <v>434732</v>
      </c>
      <c r="D65" s="108">
        <f>_xlfn.XLOOKUP(A65,Indata!A:A,Indata!S:S)+_xlfn.XLOOKUP(A65,Indata!A:A,Indata!Q:Q)</f>
        <v>437332</v>
      </c>
      <c r="E65" s="109">
        <f>_xlfn.XLOOKUP(A65,Indata!A:A,Indata!O:O)</f>
        <v>412032</v>
      </c>
      <c r="F65" s="109">
        <f>_xlfn.XLOOKUP(A65,Indata!A:A,Indata!P:P)</f>
        <v>20200</v>
      </c>
      <c r="G65" s="109">
        <f>_xlfn.XLOOKUP(A65,Indata!A:A,Indata!Q:Q)</f>
        <v>2600</v>
      </c>
      <c r="H65" s="108">
        <f>_xlfn.XLOOKUP(A65,Indata!A:A,Indata!R:R)</f>
        <v>2500</v>
      </c>
      <c r="I65" s="110">
        <f t="shared" si="0"/>
        <v>26.103758856731115</v>
      </c>
      <c r="J65" s="110">
        <f t="shared" si="1"/>
        <v>24.740722949441576</v>
      </c>
      <c r="K65" s="110">
        <f t="shared" si="2"/>
        <v>1.2129218205836436</v>
      </c>
      <c r="L65" s="110">
        <f t="shared" si="3"/>
        <v>0.15611865017413235</v>
      </c>
      <c r="M65" s="110">
        <f t="shared" si="4"/>
        <v>0.15011408670589649</v>
      </c>
      <c r="N65" s="67">
        <f>_xlfn.XLOOKUP(A65,'Beräkning prediktionsvärde'!$A$2:$A$291,'Beräkning prediktionsvärde'!$Q$2:$Q$291)</f>
        <v>34.161191117188622</v>
      </c>
      <c r="O65" s="68">
        <f t="shared" si="5"/>
        <v>568920.47686565935</v>
      </c>
      <c r="P65" s="35">
        <f t="shared" si="6"/>
        <v>-8.0574322604575066</v>
      </c>
      <c r="Q65" s="69">
        <f t="shared" si="7"/>
        <v>-0.23586508540691112</v>
      </c>
      <c r="R65" s="70">
        <f t="shared" si="8"/>
        <v>32.377427698898316</v>
      </c>
      <c r="S65" s="70">
        <f t="shared" si="9"/>
        <v>1.5873137026195683</v>
      </c>
      <c r="T65" s="70">
        <f t="shared" si="10"/>
        <v>0.19644971567073866</v>
      </c>
      <c r="U65" s="68">
        <f t="shared" si="11"/>
        <v>539213.68089745252</v>
      </c>
      <c r="V65" s="68">
        <f t="shared" si="12"/>
        <v>26435.122403426289</v>
      </c>
      <c r="W65" s="68">
        <f t="shared" si="13"/>
        <v>3271.6735647804817</v>
      </c>
      <c r="X65" s="68">
        <f t="shared" si="14"/>
        <v>434732</v>
      </c>
      <c r="Y65" s="68">
        <f t="shared" si="15"/>
        <v>412032</v>
      </c>
      <c r="Z65" s="68">
        <f t="shared" si="16"/>
        <v>20200</v>
      </c>
      <c r="AA65" s="68">
        <f t="shared" si="17"/>
        <v>2500</v>
      </c>
      <c r="AB65" s="68">
        <f>Y65*Skräpmätning!$B$5</f>
        <v>238957.95840000003</v>
      </c>
      <c r="AC65" s="68">
        <f>Z65*Skräpmätning!$B$5</f>
        <v>11714.990000000002</v>
      </c>
      <c r="AD65" s="68">
        <f t="shared" si="20"/>
        <v>2600</v>
      </c>
      <c r="AE65" s="68">
        <f t="shared" si="18"/>
        <v>2500</v>
      </c>
      <c r="AF65" s="68">
        <f t="shared" si="19"/>
        <v>255772.94840000002</v>
      </c>
      <c r="AH65" s="68"/>
    </row>
    <row r="66" spans="1:34" ht="16" x14ac:dyDescent="0.35">
      <c r="A66" s="55" t="s">
        <v>161</v>
      </c>
      <c r="B66" s="66">
        <f>_xlfn.XLOOKUP(A66,Indata!A:A,Indata!C:C)</f>
        <v>105796</v>
      </c>
      <c r="C66" s="108">
        <f>_xlfn.XLOOKUP(A66,Indata!A:A,Indata!S:S)</f>
        <v>5667560</v>
      </c>
      <c r="D66" s="108">
        <f>_xlfn.XLOOKUP(A66,Indata!A:A,Indata!S:S)+_xlfn.XLOOKUP(A66,Indata!A:A,Indata!Q:Q)</f>
        <v>5676060</v>
      </c>
      <c r="E66" s="109">
        <f>_xlfn.XLOOKUP(A66,Indata!A:A,Indata!O:O)</f>
        <v>5055674</v>
      </c>
      <c r="F66" s="109">
        <f>_xlfn.XLOOKUP(A66,Indata!A:A,Indata!P:P)</f>
        <v>558686</v>
      </c>
      <c r="G66" s="109">
        <f>_xlfn.XLOOKUP(A66,Indata!A:A,Indata!Q:Q)</f>
        <v>8500</v>
      </c>
      <c r="H66" s="108">
        <f>_xlfn.XLOOKUP(A66,Indata!A:A,Indata!R:R)</f>
        <v>53200</v>
      </c>
      <c r="I66" s="110">
        <f t="shared" si="0"/>
        <v>53.570645393020527</v>
      </c>
      <c r="J66" s="110">
        <f t="shared" si="1"/>
        <v>47.787005179779953</v>
      </c>
      <c r="K66" s="110">
        <f t="shared" si="2"/>
        <v>5.2807856629740257</v>
      </c>
      <c r="L66" s="110">
        <f t="shared" si="3"/>
        <v>8.0343302204242129E-2</v>
      </c>
      <c r="M66" s="110">
        <f t="shared" si="4"/>
        <v>0.50285455026655068</v>
      </c>
      <c r="N66" s="67">
        <f>_xlfn.XLOOKUP(A66,'Beräkning prediktionsvärde'!$A$2:$A$291,'Beräkning prediktionsvärde'!$Q$2:$Q$291)</f>
        <v>40.855079851127414</v>
      </c>
      <c r="O66" s="68">
        <f t="shared" si="5"/>
        <v>4322304.027929876</v>
      </c>
      <c r="P66" s="35">
        <f t="shared" si="6"/>
        <v>12.715565541893113</v>
      </c>
      <c r="Q66" s="69">
        <f t="shared" si="7"/>
        <v>0.31123585092056116</v>
      </c>
      <c r="R66" s="70">
        <f t="shared" si="8"/>
        <v>36.444248489873729</v>
      </c>
      <c r="S66" s="70">
        <f t="shared" si="9"/>
        <v>4.0273347157695678</v>
      </c>
      <c r="T66" s="70">
        <f t="shared" si="10"/>
        <v>0.38349664548411988</v>
      </c>
      <c r="U66" s="68">
        <f t="shared" si="11"/>
        <v>3855655.7132346812</v>
      </c>
      <c r="V66" s="68">
        <f t="shared" si="12"/>
        <v>426075.90358955722</v>
      </c>
      <c r="W66" s="68">
        <f t="shared" si="13"/>
        <v>40572.411105637948</v>
      </c>
      <c r="X66" s="68">
        <f t="shared" si="14"/>
        <v>4322304.027929876</v>
      </c>
      <c r="Y66" s="68">
        <f t="shared" si="15"/>
        <v>3855655.7132346807</v>
      </c>
      <c r="Z66" s="68">
        <f t="shared" si="16"/>
        <v>426075.90358955716</v>
      </c>
      <c r="AA66" s="68">
        <f t="shared" si="17"/>
        <v>40572.411105637948</v>
      </c>
      <c r="AB66" s="68">
        <f>Y66*Skräpmätning!$B$5</f>
        <v>2236087.5308904531</v>
      </c>
      <c r="AC66" s="68">
        <f>Z66*Skräpmätning!$B$5</f>
        <v>247102.72028676371</v>
      </c>
      <c r="AD66" s="68">
        <f t="shared" si="20"/>
        <v>8500</v>
      </c>
      <c r="AE66" s="68">
        <f t="shared" si="18"/>
        <v>40572.411105637948</v>
      </c>
      <c r="AF66" s="68">
        <f t="shared" si="19"/>
        <v>2532262.6622828548</v>
      </c>
      <c r="AH66" s="68"/>
    </row>
    <row r="67" spans="1:34" ht="16" x14ac:dyDescent="0.35">
      <c r="A67" s="55" t="s">
        <v>221</v>
      </c>
      <c r="B67" s="66">
        <f>_xlfn.XLOOKUP(A67,Indata!A:A,Indata!C:C)</f>
        <v>16940</v>
      </c>
      <c r="C67" s="108">
        <f>_xlfn.XLOOKUP(A67,Indata!A:A,Indata!S:S)</f>
        <v>150000</v>
      </c>
      <c r="D67" s="108">
        <f>_xlfn.XLOOKUP(A67,Indata!A:A,Indata!S:S)+_xlfn.XLOOKUP(A67,Indata!A:A,Indata!Q:Q)</f>
        <v>150400</v>
      </c>
      <c r="E67" s="109">
        <f>_xlfn.XLOOKUP(A67,Indata!A:A,Indata!O:O)</f>
        <v>150000</v>
      </c>
      <c r="F67" s="109">
        <f>_xlfn.XLOOKUP(A67,Indata!A:A,Indata!P:P)</f>
        <v>0</v>
      </c>
      <c r="G67" s="109">
        <f>_xlfn.XLOOKUP(A67,Indata!A:A,Indata!Q:Q)</f>
        <v>400</v>
      </c>
      <c r="H67" s="108">
        <f>_xlfn.XLOOKUP(A67,Indata!A:A,Indata!R:R)</f>
        <v>0</v>
      </c>
      <c r="I67" s="110">
        <f t="shared" ref="I67:I130" si="21">IF(C67&gt;0,C67/$B67,"0")</f>
        <v>8.8547815820543097</v>
      </c>
      <c r="J67" s="110">
        <f t="shared" ref="J67:J130" si="22">IF(E67&gt;0,E67/$B67,"0")</f>
        <v>8.8547815820543097</v>
      </c>
      <c r="K67" s="110" t="str">
        <f t="shared" ref="K67:K130" si="23">IF(F67&gt;0,F67/$B67,"0")</f>
        <v>0</v>
      </c>
      <c r="L67" s="110">
        <f t="shared" ref="L67:L130" si="24">IF(G67&gt;0,G67/$B67,"0")</f>
        <v>2.3612750885478158E-2</v>
      </c>
      <c r="M67" s="110" t="str">
        <f t="shared" ref="M67:M130" si="25">IF(H67&gt;0,H67/$B67,"0")</f>
        <v>0</v>
      </c>
      <c r="N67" s="67">
        <f>_xlfn.XLOOKUP(A67,'Beräkning prediktionsvärde'!$A$2:$A$291,'Beräkning prediktionsvärde'!$Q$2:$Q$291)</f>
        <v>34.496590541201961</v>
      </c>
      <c r="O67" s="68">
        <f t="shared" ref="O67:O130" si="26">N67*B67</f>
        <v>584372.24376796116</v>
      </c>
      <c r="P67" s="35">
        <f t="shared" ref="P67:P130" si="27">IFERROR(IF(I67&gt;0,I67-N67,"Kan ej räknas"),"Kan ej räknas")</f>
        <v>-25.641808959147653</v>
      </c>
      <c r="Q67" s="69">
        <f t="shared" ref="Q67:Q130" si="28">IF(C67&gt;0,(C67-O67)/O67,-1)</f>
        <v>-0.74331429735125976</v>
      </c>
      <c r="R67" s="70">
        <f t="shared" ref="R67:R130" si="29">IFERROR($N67*(E67/($C67)),0)</f>
        <v>34.496590541201961</v>
      </c>
      <c r="S67" s="70">
        <f t="shared" ref="S67:S130" si="30">IFERROR($N67*(F67/($C67)),0)</f>
        <v>0</v>
      </c>
      <c r="T67" s="70">
        <f t="shared" ref="T67:T130" si="31">IFERROR($N67*(H67/($C67)),0)</f>
        <v>0</v>
      </c>
      <c r="U67" s="68">
        <f t="shared" ref="U67:U130" si="32">IFERROR($N67*($E67/($C67))*$B67,0)</f>
        <v>584372.24376796116</v>
      </c>
      <c r="V67" s="68">
        <f t="shared" ref="V67:V130" si="33">IFERROR($N67*($F67/($C67))*$B67,0)</f>
        <v>0</v>
      </c>
      <c r="W67" s="68">
        <f t="shared" ref="W67:W130" si="34">IFERROR($N67*($H67/($C67))*$B67,0)</f>
        <v>0</v>
      </c>
      <c r="X67" s="68">
        <f t="shared" ref="X67:X130" si="35">IF($Q67&gt;0,$O67,$C67)</f>
        <v>150000</v>
      </c>
      <c r="Y67" s="68">
        <f t="shared" ref="Y67:Y130" si="36">IFERROR($X67*($E67/($C67)),0)</f>
        <v>150000</v>
      </c>
      <c r="Z67" s="68">
        <f t="shared" ref="Z67:Z130" si="37">IFERROR($X67*($F67/($C67)),0)</f>
        <v>0</v>
      </c>
      <c r="AA67" s="68">
        <f t="shared" ref="AA67:AA130" si="38">IFERROR($X67*($H67/($C67)),0)</f>
        <v>0</v>
      </c>
      <c r="AB67" s="68">
        <f>Y67*Skräpmätning!$B$5</f>
        <v>86992.500000000015</v>
      </c>
      <c r="AC67" s="68">
        <f>Z67*Skräpmätning!$B$5</f>
        <v>0</v>
      </c>
      <c r="AD67" s="68">
        <f t="shared" si="20"/>
        <v>400</v>
      </c>
      <c r="AE67" s="68">
        <f t="shared" ref="AE67:AE130" si="39">$AA67</f>
        <v>0</v>
      </c>
      <c r="AF67" s="68">
        <f t="shared" ref="AF67:AF130" si="40">SUM(AB67:AE67)</f>
        <v>87392.500000000015</v>
      </c>
      <c r="AH67" s="68"/>
    </row>
    <row r="68" spans="1:34" ht="16" x14ac:dyDescent="0.35">
      <c r="A68" s="55" t="s">
        <v>23</v>
      </c>
      <c r="B68" s="66">
        <f>_xlfn.XLOOKUP(A68,Indata!A:A,Indata!C:C)</f>
        <v>99751</v>
      </c>
      <c r="C68" s="108">
        <f>_xlfn.XLOOKUP(A68,Indata!A:A,Indata!S:S)</f>
        <v>1425650</v>
      </c>
      <c r="D68" s="108">
        <f>_xlfn.XLOOKUP(A68,Indata!A:A,Indata!S:S)+_xlfn.XLOOKUP(A68,Indata!A:A,Indata!Q:Q)</f>
        <v>1457650</v>
      </c>
      <c r="E68" s="109">
        <f>_xlfn.XLOOKUP(A68,Indata!A:A,Indata!O:O)</f>
        <v>1349500</v>
      </c>
      <c r="F68" s="109">
        <f>_xlfn.XLOOKUP(A68,Indata!A:A,Indata!P:P)</f>
        <v>49500</v>
      </c>
      <c r="G68" s="109">
        <f>_xlfn.XLOOKUP(A68,Indata!A:A,Indata!Q:Q)</f>
        <v>32000</v>
      </c>
      <c r="H68" s="108">
        <f>_xlfn.XLOOKUP(A68,Indata!A:A,Indata!R:R)</f>
        <v>26650</v>
      </c>
      <c r="I68" s="110">
        <f t="shared" si="21"/>
        <v>14.292087297370452</v>
      </c>
      <c r="J68" s="110">
        <f t="shared" si="22"/>
        <v>13.528686429208729</v>
      </c>
      <c r="K68" s="110">
        <f t="shared" si="23"/>
        <v>0.49623562671050919</v>
      </c>
      <c r="L68" s="110">
        <f t="shared" si="24"/>
        <v>0.32079878898457159</v>
      </c>
      <c r="M68" s="110">
        <f t="shared" si="25"/>
        <v>0.26716524145121351</v>
      </c>
      <c r="N68" s="67">
        <f>_xlfn.XLOOKUP(A68,'Beräkning prediktionsvärde'!$A$2:$A$291,'Beräkning prediktionsvärde'!$Q$2:$Q$291)</f>
        <v>38.720756247575771</v>
      </c>
      <c r="O68" s="68">
        <f t="shared" si="26"/>
        <v>3862434.1564519308</v>
      </c>
      <c r="P68" s="35">
        <f t="shared" si="27"/>
        <v>-24.428668950205321</v>
      </c>
      <c r="Q68" s="69">
        <f t="shared" si="28"/>
        <v>-0.63089338426169683</v>
      </c>
      <c r="R68" s="70">
        <f t="shared" si="29"/>
        <v>36.65251678610003</v>
      </c>
      <c r="S68" s="70">
        <f t="shared" si="30"/>
        <v>1.3444235501385338</v>
      </c>
      <c r="T68" s="70">
        <f t="shared" si="31"/>
        <v>0.72381591133721057</v>
      </c>
      <c r="U68" s="68">
        <f t="shared" si="32"/>
        <v>3656125.201930264</v>
      </c>
      <c r="V68" s="68">
        <f t="shared" si="33"/>
        <v>134107.59354986888</v>
      </c>
      <c r="W68" s="68">
        <f t="shared" si="34"/>
        <v>72201.360971798087</v>
      </c>
      <c r="X68" s="68">
        <f t="shared" si="35"/>
        <v>1425650</v>
      </c>
      <c r="Y68" s="68">
        <f t="shared" si="36"/>
        <v>1349500</v>
      </c>
      <c r="Z68" s="68">
        <f t="shared" si="37"/>
        <v>49500</v>
      </c>
      <c r="AA68" s="68">
        <f t="shared" si="38"/>
        <v>26649.999999999996</v>
      </c>
      <c r="AB68" s="68">
        <f>Y68*Skräpmätning!$B$5</f>
        <v>782642.52500000014</v>
      </c>
      <c r="AC68" s="68">
        <f>Z68*Skräpmätning!$B$5</f>
        <v>28707.525000000005</v>
      </c>
      <c r="AD68" s="68">
        <f t="shared" ref="AD68:AD131" si="41">$G68</f>
        <v>32000</v>
      </c>
      <c r="AE68" s="68">
        <f t="shared" si="39"/>
        <v>26649.999999999996</v>
      </c>
      <c r="AF68" s="68">
        <f t="shared" si="40"/>
        <v>870000.05000000016</v>
      </c>
      <c r="AH68" s="68"/>
    </row>
    <row r="69" spans="1:34" ht="16" x14ac:dyDescent="0.35">
      <c r="A69" s="55" t="s">
        <v>330</v>
      </c>
      <c r="B69" s="66">
        <f>_xlfn.XLOOKUP(A69,Indata!A:A,Indata!C:C)</f>
        <v>9177</v>
      </c>
      <c r="C69" s="108">
        <f>_xlfn.XLOOKUP(A69,Indata!A:A,Indata!S:S)</f>
        <v>57000</v>
      </c>
      <c r="D69" s="108">
        <f>_xlfn.XLOOKUP(A69,Indata!A:A,Indata!S:S)+_xlfn.XLOOKUP(A69,Indata!A:A,Indata!Q:Q)</f>
        <v>58000</v>
      </c>
      <c r="E69" s="109">
        <f>_xlfn.XLOOKUP(A69,Indata!A:A,Indata!O:O)</f>
        <v>50000</v>
      </c>
      <c r="F69" s="109">
        <f>_xlfn.XLOOKUP(A69,Indata!A:A,Indata!P:P)</f>
        <v>2000</v>
      </c>
      <c r="G69" s="109">
        <f>_xlfn.XLOOKUP(A69,Indata!A:A,Indata!Q:Q)</f>
        <v>1000</v>
      </c>
      <c r="H69" s="108">
        <f>_xlfn.XLOOKUP(A69,Indata!A:A,Indata!R:R)</f>
        <v>5000</v>
      </c>
      <c r="I69" s="110">
        <f t="shared" si="21"/>
        <v>6.2111801242236027</v>
      </c>
      <c r="J69" s="110">
        <f t="shared" si="22"/>
        <v>5.4484036177400021</v>
      </c>
      <c r="K69" s="110">
        <f t="shared" si="23"/>
        <v>0.2179361447096001</v>
      </c>
      <c r="L69" s="110">
        <f t="shared" si="24"/>
        <v>0.10896807235480005</v>
      </c>
      <c r="M69" s="110">
        <f t="shared" si="25"/>
        <v>0.54484036177400019</v>
      </c>
      <c r="N69" s="67">
        <f>_xlfn.XLOOKUP(A69,'Beräkning prediktionsvärde'!$A$2:$A$291,'Beräkning prediktionsvärde'!$Q$2:$Q$291)</f>
        <v>32.927275140957235</v>
      </c>
      <c r="O69" s="68">
        <f t="shared" si="26"/>
        <v>302173.60396856454</v>
      </c>
      <c r="P69" s="35">
        <f t="shared" si="27"/>
        <v>-26.716095016733632</v>
      </c>
      <c r="Q69" s="69">
        <f t="shared" si="28"/>
        <v>-0.81136671353355616</v>
      </c>
      <c r="R69" s="70">
        <f t="shared" si="29"/>
        <v>28.883574685050206</v>
      </c>
      <c r="S69" s="70">
        <f t="shared" si="30"/>
        <v>1.1553429874020082</v>
      </c>
      <c r="T69" s="70">
        <f t="shared" si="31"/>
        <v>2.8883574685050206</v>
      </c>
      <c r="U69" s="68">
        <f t="shared" si="32"/>
        <v>265064.56488470576</v>
      </c>
      <c r="V69" s="68">
        <f t="shared" si="33"/>
        <v>10602.58259538823</v>
      </c>
      <c r="W69" s="68">
        <f t="shared" si="34"/>
        <v>26506.456488470576</v>
      </c>
      <c r="X69" s="68">
        <f t="shared" si="35"/>
        <v>57000</v>
      </c>
      <c r="Y69" s="68">
        <f t="shared" si="36"/>
        <v>50000</v>
      </c>
      <c r="Z69" s="68">
        <f t="shared" si="37"/>
        <v>2000</v>
      </c>
      <c r="AA69" s="68">
        <f t="shared" si="38"/>
        <v>5000</v>
      </c>
      <c r="AB69" s="68">
        <f>Y69*Skräpmätning!$B$5</f>
        <v>28997.500000000004</v>
      </c>
      <c r="AC69" s="68">
        <f>Z69*Skräpmätning!$B$5</f>
        <v>1159.9000000000001</v>
      </c>
      <c r="AD69" s="68">
        <f t="shared" si="41"/>
        <v>1000</v>
      </c>
      <c r="AE69" s="68">
        <f t="shared" si="39"/>
        <v>5000</v>
      </c>
      <c r="AF69" s="68">
        <f t="shared" si="40"/>
        <v>36157.400000000009</v>
      </c>
      <c r="AH69" s="68"/>
    </row>
    <row r="70" spans="1:34" ht="16" x14ac:dyDescent="0.35">
      <c r="A70" s="55" t="s">
        <v>48</v>
      </c>
      <c r="B70" s="66">
        <f>_xlfn.XLOOKUP(A70,Indata!A:A,Indata!C:C)</f>
        <v>14343</v>
      </c>
      <c r="C70" s="108">
        <f>_xlfn.XLOOKUP(A70,Indata!A:A,Indata!S:S)</f>
        <v>262000</v>
      </c>
      <c r="D70" s="108">
        <f>_xlfn.XLOOKUP(A70,Indata!A:A,Indata!S:S)+_xlfn.XLOOKUP(A70,Indata!A:A,Indata!Q:Q)</f>
        <v>265500</v>
      </c>
      <c r="E70" s="109">
        <f>_xlfn.XLOOKUP(A70,Indata!A:A,Indata!O:O)</f>
        <v>260000</v>
      </c>
      <c r="F70" s="109">
        <f>_xlfn.XLOOKUP(A70,Indata!A:A,Indata!P:P)</f>
        <v>2000</v>
      </c>
      <c r="G70" s="109">
        <f>_xlfn.XLOOKUP(A70,Indata!A:A,Indata!Q:Q)</f>
        <v>3500</v>
      </c>
      <c r="H70" s="108">
        <f>_xlfn.XLOOKUP(A70,Indata!A:A,Indata!R:R)</f>
        <v>0</v>
      </c>
      <c r="I70" s="110">
        <f t="shared" si="21"/>
        <v>18.266750331172002</v>
      </c>
      <c r="J70" s="110">
        <f t="shared" si="22"/>
        <v>18.127309488949312</v>
      </c>
      <c r="K70" s="110">
        <f t="shared" si="23"/>
        <v>0.13944084222268702</v>
      </c>
      <c r="L70" s="110">
        <f t="shared" si="24"/>
        <v>0.2440214738897023</v>
      </c>
      <c r="M70" s="110" t="str">
        <f t="shared" si="25"/>
        <v>0</v>
      </c>
      <c r="N70" s="67">
        <f>_xlfn.XLOOKUP(A70,'Beräkning prediktionsvärde'!$A$2:$A$291,'Beräkning prediktionsvärde'!$Q$2:$Q$291)</f>
        <v>32.602673276662536</v>
      </c>
      <c r="O70" s="68">
        <f t="shared" si="26"/>
        <v>467620.14280717075</v>
      </c>
      <c r="P70" s="35">
        <f t="shared" si="27"/>
        <v>-14.335922945490534</v>
      </c>
      <c r="Q70" s="69">
        <f t="shared" si="28"/>
        <v>-0.43971617983094646</v>
      </c>
      <c r="R70" s="70">
        <f t="shared" si="29"/>
        <v>32.353797908138397</v>
      </c>
      <c r="S70" s="70">
        <f t="shared" si="30"/>
        <v>0.24887536852414149</v>
      </c>
      <c r="T70" s="70">
        <f t="shared" si="31"/>
        <v>0</v>
      </c>
      <c r="U70" s="68">
        <f t="shared" si="32"/>
        <v>464050.52339642902</v>
      </c>
      <c r="V70" s="68">
        <f t="shared" si="33"/>
        <v>3569.6194107417614</v>
      </c>
      <c r="W70" s="68">
        <f t="shared" si="34"/>
        <v>0</v>
      </c>
      <c r="X70" s="68">
        <f t="shared" si="35"/>
        <v>262000</v>
      </c>
      <c r="Y70" s="68">
        <f t="shared" si="36"/>
        <v>260000</v>
      </c>
      <c r="Z70" s="68">
        <f t="shared" si="37"/>
        <v>2000</v>
      </c>
      <c r="AA70" s="68">
        <f t="shared" si="38"/>
        <v>0</v>
      </c>
      <c r="AB70" s="68">
        <f>Y70*Skräpmätning!$B$5</f>
        <v>150787.00000000003</v>
      </c>
      <c r="AC70" s="68">
        <f>Z70*Skräpmätning!$B$5</f>
        <v>1159.9000000000001</v>
      </c>
      <c r="AD70" s="68">
        <f t="shared" si="41"/>
        <v>3500</v>
      </c>
      <c r="AE70" s="68">
        <f t="shared" si="39"/>
        <v>0</v>
      </c>
      <c r="AF70" s="68">
        <f t="shared" si="40"/>
        <v>155446.90000000002</v>
      </c>
      <c r="AH70" s="68"/>
    </row>
    <row r="71" spans="1:34" ht="16" x14ac:dyDescent="0.35">
      <c r="A71" s="55" t="s">
        <v>270</v>
      </c>
      <c r="B71" s="66">
        <f>_xlfn.XLOOKUP(A71,Indata!A:A,Indata!C:C)</f>
        <v>15345</v>
      </c>
      <c r="C71" s="108">
        <f>_xlfn.XLOOKUP(A71,Indata!A:A,Indata!S:S)</f>
        <v>393350</v>
      </c>
      <c r="D71" s="108">
        <f>_xlfn.XLOOKUP(A71,Indata!A:A,Indata!S:S)+_xlfn.XLOOKUP(A71,Indata!A:A,Indata!Q:Q)</f>
        <v>397850</v>
      </c>
      <c r="E71" s="109">
        <f>_xlfn.XLOOKUP(A71,Indata!A:A,Indata!O:O)</f>
        <v>365000</v>
      </c>
      <c r="F71" s="109">
        <f>_xlfn.XLOOKUP(A71,Indata!A:A,Indata!P:P)</f>
        <v>27000</v>
      </c>
      <c r="G71" s="109">
        <f>_xlfn.XLOOKUP(A71,Indata!A:A,Indata!Q:Q)</f>
        <v>4500</v>
      </c>
      <c r="H71" s="108">
        <f>_xlfn.XLOOKUP(A71,Indata!A:A,Indata!R:R)</f>
        <v>1350</v>
      </c>
      <c r="I71" s="110">
        <f t="shared" si="21"/>
        <v>25.633756924079506</v>
      </c>
      <c r="J71" s="110">
        <f t="shared" si="22"/>
        <v>23.786249592701207</v>
      </c>
      <c r="K71" s="110">
        <f t="shared" si="23"/>
        <v>1.7595307917888563</v>
      </c>
      <c r="L71" s="110">
        <f t="shared" si="24"/>
        <v>0.2932551319648094</v>
      </c>
      <c r="M71" s="110">
        <f t="shared" si="25"/>
        <v>8.797653958944282E-2</v>
      </c>
      <c r="N71" s="67">
        <f>_xlfn.XLOOKUP(A71,'Beräkning prediktionsvärde'!$A$2:$A$291,'Beräkning prediktionsvärde'!$Q$2:$Q$291)</f>
        <v>34.125494644878053</v>
      </c>
      <c r="O71" s="68">
        <f t="shared" si="26"/>
        <v>523655.71532565373</v>
      </c>
      <c r="P71" s="35">
        <f t="shared" si="27"/>
        <v>-8.4917377207985467</v>
      </c>
      <c r="Q71" s="69">
        <f t="shared" si="28"/>
        <v>-0.24883852407610701</v>
      </c>
      <c r="R71" s="70">
        <f t="shared" si="29"/>
        <v>31.665960456032767</v>
      </c>
      <c r="S71" s="70">
        <f t="shared" si="30"/>
        <v>2.3424135131859853</v>
      </c>
      <c r="T71" s="70">
        <f t="shared" si="31"/>
        <v>0.11712067565929928</v>
      </c>
      <c r="U71" s="68">
        <f t="shared" si="32"/>
        <v>485914.16319782281</v>
      </c>
      <c r="V71" s="68">
        <f t="shared" si="33"/>
        <v>35944.335359838944</v>
      </c>
      <c r="W71" s="68">
        <f t="shared" si="34"/>
        <v>1797.2167679919473</v>
      </c>
      <c r="X71" s="68">
        <f t="shared" si="35"/>
        <v>393350</v>
      </c>
      <c r="Y71" s="68">
        <f t="shared" si="36"/>
        <v>365000</v>
      </c>
      <c r="Z71" s="68">
        <f t="shared" si="37"/>
        <v>26999.999999999996</v>
      </c>
      <c r="AA71" s="68">
        <f t="shared" si="38"/>
        <v>1350</v>
      </c>
      <c r="AB71" s="68">
        <f>Y71*Skräpmätning!$B$5</f>
        <v>211681.75000000003</v>
      </c>
      <c r="AC71" s="68">
        <f>Z71*Skräpmätning!$B$5</f>
        <v>15658.65</v>
      </c>
      <c r="AD71" s="68">
        <f t="shared" si="41"/>
        <v>4500</v>
      </c>
      <c r="AE71" s="68">
        <f t="shared" si="39"/>
        <v>1350</v>
      </c>
      <c r="AF71" s="68">
        <f t="shared" si="40"/>
        <v>233190.40000000002</v>
      </c>
      <c r="AH71" s="68"/>
    </row>
    <row r="72" spans="1:34" ht="16" x14ac:dyDescent="0.35">
      <c r="A72" s="55" t="s">
        <v>150</v>
      </c>
      <c r="B72" s="66">
        <f>_xlfn.XLOOKUP(A72,Indata!A:A,Indata!C:C)</f>
        <v>151306</v>
      </c>
      <c r="C72" s="108">
        <f>_xlfn.XLOOKUP(A72,Indata!A:A,Indata!S:S)</f>
        <v>11947045</v>
      </c>
      <c r="D72" s="108">
        <f>_xlfn.XLOOKUP(A72,Indata!A:A,Indata!S:S)+_xlfn.XLOOKUP(A72,Indata!A:A,Indata!Q:Q)</f>
        <v>11952045</v>
      </c>
      <c r="E72" s="109">
        <f>_xlfn.XLOOKUP(A72,Indata!A:A,Indata!O:O)</f>
        <v>10142774</v>
      </c>
      <c r="F72" s="109">
        <f>_xlfn.XLOOKUP(A72,Indata!A:A,Indata!P:P)</f>
        <v>824614</v>
      </c>
      <c r="G72" s="109">
        <f>_xlfn.XLOOKUP(A72,Indata!A:A,Indata!Q:Q)</f>
        <v>5000</v>
      </c>
      <c r="H72" s="108">
        <f>_xlfn.XLOOKUP(A72,Indata!A:A,Indata!R:R)</f>
        <v>979657</v>
      </c>
      <c r="I72" s="110">
        <f t="shared" si="21"/>
        <v>78.959492683700574</v>
      </c>
      <c r="J72" s="110">
        <f t="shared" si="22"/>
        <v>67.034843297688127</v>
      </c>
      <c r="K72" s="110">
        <f t="shared" si="23"/>
        <v>5.4499755462440351</v>
      </c>
      <c r="L72" s="110">
        <f t="shared" si="24"/>
        <v>3.3045616168559076E-2</v>
      </c>
      <c r="M72" s="110">
        <f t="shared" si="25"/>
        <v>6.4746738397684167</v>
      </c>
      <c r="N72" s="67">
        <f>_xlfn.XLOOKUP(A72,'Beräkning prediktionsvärde'!$A$2:$A$291,'Beräkning prediktionsvärde'!$Q$2:$Q$291)</f>
        <v>43.735100587805995</v>
      </c>
      <c r="O72" s="68">
        <f t="shared" si="26"/>
        <v>6617383.1295385743</v>
      </c>
      <c r="P72" s="35">
        <f t="shared" si="27"/>
        <v>35.224392095894579</v>
      </c>
      <c r="Q72" s="69">
        <f t="shared" si="28"/>
        <v>0.80540324870581581</v>
      </c>
      <c r="R72" s="70">
        <f t="shared" si="29"/>
        <v>37.130122229336493</v>
      </c>
      <c r="S72" s="70">
        <f t="shared" si="30"/>
        <v>3.0187026361843494</v>
      </c>
      <c r="T72" s="70">
        <f t="shared" si="31"/>
        <v>3.5862757222851558</v>
      </c>
      <c r="U72" s="68">
        <f t="shared" si="32"/>
        <v>5618010.2740319874</v>
      </c>
      <c r="V72" s="68">
        <f t="shared" si="33"/>
        <v>456747.82107050915</v>
      </c>
      <c r="W72" s="68">
        <f t="shared" si="34"/>
        <v>542625.03443607781</v>
      </c>
      <c r="X72" s="68">
        <f t="shared" si="35"/>
        <v>6617383.1295385743</v>
      </c>
      <c r="Y72" s="68">
        <f t="shared" si="36"/>
        <v>5618010.2740319874</v>
      </c>
      <c r="Z72" s="68">
        <f t="shared" si="37"/>
        <v>456747.82107050921</v>
      </c>
      <c r="AA72" s="68">
        <f t="shared" si="38"/>
        <v>542625.03443607781</v>
      </c>
      <c r="AB72" s="68">
        <f>Y72*Skräpmätning!$B$5</f>
        <v>3258165.0584248514</v>
      </c>
      <c r="AC72" s="68">
        <f>Z72*Skräpmätning!$B$5</f>
        <v>264890.89882984187</v>
      </c>
      <c r="AD72" s="68">
        <f t="shared" si="41"/>
        <v>5000</v>
      </c>
      <c r="AE72" s="68">
        <f t="shared" si="39"/>
        <v>542625.03443607781</v>
      </c>
      <c r="AF72" s="68">
        <f t="shared" si="40"/>
        <v>4070680.9916907712</v>
      </c>
      <c r="AH72" s="68"/>
    </row>
    <row r="73" spans="1:34" ht="16" x14ac:dyDescent="0.35">
      <c r="A73" s="55" t="s">
        <v>192</v>
      </c>
      <c r="B73" s="66">
        <f>_xlfn.XLOOKUP(A73,Indata!A:A,Indata!C:C)</f>
        <v>9441</v>
      </c>
      <c r="C73" s="108">
        <f>_xlfn.XLOOKUP(A73,Indata!A:A,Indata!S:S)</f>
        <v>165600</v>
      </c>
      <c r="D73" s="108">
        <f>_xlfn.XLOOKUP(A73,Indata!A:A,Indata!S:S)+_xlfn.XLOOKUP(A73,Indata!A:A,Indata!Q:Q)</f>
        <v>170600</v>
      </c>
      <c r="E73" s="109">
        <f>_xlfn.XLOOKUP(A73,Indata!A:A,Indata!O:O)</f>
        <v>134400</v>
      </c>
      <c r="F73" s="109">
        <f>_xlfn.XLOOKUP(A73,Indata!A:A,Indata!P:P)</f>
        <v>31200</v>
      </c>
      <c r="G73" s="109">
        <f>_xlfn.XLOOKUP(A73,Indata!A:A,Indata!Q:Q)</f>
        <v>5000</v>
      </c>
      <c r="H73" s="108">
        <f>_xlfn.XLOOKUP(A73,Indata!A:A,Indata!R:R)</f>
        <v>0</v>
      </c>
      <c r="I73" s="110">
        <f t="shared" si="21"/>
        <v>17.540514775977122</v>
      </c>
      <c r="J73" s="110">
        <f t="shared" si="22"/>
        <v>14.235780108039403</v>
      </c>
      <c r="K73" s="110">
        <f t="shared" si="23"/>
        <v>3.3047346679377183</v>
      </c>
      <c r="L73" s="110">
        <f t="shared" si="24"/>
        <v>0.52960491473360871</v>
      </c>
      <c r="M73" s="110" t="str">
        <f t="shared" si="25"/>
        <v>0</v>
      </c>
      <c r="N73" s="67">
        <f>_xlfn.XLOOKUP(A73,'Beräkning prediktionsvärde'!$A$2:$A$291,'Beräkning prediktionsvärde'!$Q$2:$Q$291)</f>
        <v>32.057973368600322</v>
      </c>
      <c r="O73" s="68">
        <f t="shared" si="26"/>
        <v>302659.32657295564</v>
      </c>
      <c r="P73" s="35">
        <f t="shared" si="27"/>
        <v>-14.5174585926232</v>
      </c>
      <c r="Q73" s="69">
        <f t="shared" si="28"/>
        <v>-0.4528501669679017</v>
      </c>
      <c r="R73" s="70">
        <f t="shared" si="29"/>
        <v>26.018065342632148</v>
      </c>
      <c r="S73" s="70">
        <f t="shared" si="30"/>
        <v>6.0399080259681766</v>
      </c>
      <c r="T73" s="70">
        <f t="shared" si="31"/>
        <v>0</v>
      </c>
      <c r="U73" s="68">
        <f t="shared" si="32"/>
        <v>245636.55489979012</v>
      </c>
      <c r="V73" s="68">
        <f t="shared" si="33"/>
        <v>57022.771673165553</v>
      </c>
      <c r="W73" s="68">
        <f t="shared" si="34"/>
        <v>0</v>
      </c>
      <c r="X73" s="68">
        <f t="shared" si="35"/>
        <v>165600</v>
      </c>
      <c r="Y73" s="68">
        <f t="shared" si="36"/>
        <v>134400</v>
      </c>
      <c r="Z73" s="68">
        <f t="shared" si="37"/>
        <v>31200</v>
      </c>
      <c r="AA73" s="68">
        <f t="shared" si="38"/>
        <v>0</v>
      </c>
      <c r="AB73" s="68">
        <f>Y73*Skräpmätning!$B$5</f>
        <v>77945.280000000013</v>
      </c>
      <c r="AC73" s="68">
        <f>Z73*Skräpmätning!$B$5</f>
        <v>18094.440000000002</v>
      </c>
      <c r="AD73" s="68">
        <f t="shared" si="41"/>
        <v>5000</v>
      </c>
      <c r="AE73" s="68">
        <f t="shared" si="39"/>
        <v>0</v>
      </c>
      <c r="AF73" s="68">
        <f t="shared" si="40"/>
        <v>101039.72000000002</v>
      </c>
      <c r="AH73" s="68"/>
    </row>
    <row r="74" spans="1:34" ht="16" x14ac:dyDescent="0.35">
      <c r="A74" s="55" t="s">
        <v>213</v>
      </c>
      <c r="B74" s="66">
        <f>_xlfn.XLOOKUP(A74,Indata!A:A,Indata!C:C)</f>
        <v>9258</v>
      </c>
      <c r="C74" s="108">
        <f>_xlfn.XLOOKUP(A74,Indata!A:A,Indata!S:S)</f>
        <v>531154</v>
      </c>
      <c r="D74" s="108">
        <f>_xlfn.XLOOKUP(A74,Indata!A:A,Indata!S:S)+_xlfn.XLOOKUP(A74,Indata!A:A,Indata!Q:Q)</f>
        <v>533031</v>
      </c>
      <c r="E74" s="109">
        <f>_xlfn.XLOOKUP(A74,Indata!A:A,Indata!O:O)</f>
        <v>523023</v>
      </c>
      <c r="F74" s="109">
        <f>_xlfn.XLOOKUP(A74,Indata!A:A,Indata!P:P)</f>
        <v>6254</v>
      </c>
      <c r="G74" s="109">
        <f>_xlfn.XLOOKUP(A74,Indata!A:A,Indata!Q:Q)</f>
        <v>1877</v>
      </c>
      <c r="H74" s="108">
        <f>_xlfn.XLOOKUP(A74,Indata!A:A,Indata!R:R)</f>
        <v>1877</v>
      </c>
      <c r="I74" s="110">
        <f t="shared" si="21"/>
        <v>57.372434651112549</v>
      </c>
      <c r="J74" s="110">
        <f t="shared" si="22"/>
        <v>56.494167206740116</v>
      </c>
      <c r="K74" s="110">
        <f t="shared" si="23"/>
        <v>0.67552387124648949</v>
      </c>
      <c r="L74" s="110">
        <f t="shared" si="24"/>
        <v>0.20274357312594513</v>
      </c>
      <c r="M74" s="110">
        <f t="shared" si="25"/>
        <v>0.20274357312594513</v>
      </c>
      <c r="N74" s="67">
        <f>_xlfn.XLOOKUP(A74,'Beräkning prediktionsvärde'!$A$2:$A$291,'Beräkning prediktionsvärde'!$Q$2:$Q$291)</f>
        <v>33.337666319106809</v>
      </c>
      <c r="O74" s="68">
        <f t="shared" si="26"/>
        <v>308640.11478229082</v>
      </c>
      <c r="P74" s="35">
        <f t="shared" si="27"/>
        <v>24.03476833200574</v>
      </c>
      <c r="Q74" s="69">
        <f t="shared" si="28"/>
        <v>0.72094933406393547</v>
      </c>
      <c r="R74" s="70">
        <f t="shared" si="29"/>
        <v>32.827327387571593</v>
      </c>
      <c r="S74" s="70">
        <f t="shared" si="30"/>
        <v>0.39252978450636533</v>
      </c>
      <c r="T74" s="70">
        <f t="shared" si="31"/>
        <v>0.11780914702885317</v>
      </c>
      <c r="U74" s="68">
        <f t="shared" si="32"/>
        <v>303915.39695413783</v>
      </c>
      <c r="V74" s="68">
        <f t="shared" si="33"/>
        <v>3634.0407449599302</v>
      </c>
      <c r="W74" s="68">
        <f t="shared" si="34"/>
        <v>1090.6770831931226</v>
      </c>
      <c r="X74" s="68">
        <f t="shared" si="35"/>
        <v>308640.11478229082</v>
      </c>
      <c r="Y74" s="68">
        <f t="shared" si="36"/>
        <v>303915.39695413777</v>
      </c>
      <c r="Z74" s="68">
        <f t="shared" si="37"/>
        <v>3634.0407449599302</v>
      </c>
      <c r="AA74" s="68">
        <f t="shared" si="38"/>
        <v>1090.6770831931226</v>
      </c>
      <c r="AB74" s="68">
        <f>Y74*Skräpmätning!$B$5</f>
        <v>176255.73446355222</v>
      </c>
      <c r="AC74" s="68">
        <f>Z74*Skräpmätning!$B$5</f>
        <v>2107.5619300395119</v>
      </c>
      <c r="AD74" s="68">
        <f t="shared" si="41"/>
        <v>1877</v>
      </c>
      <c r="AE74" s="68">
        <f t="shared" si="39"/>
        <v>1090.6770831931226</v>
      </c>
      <c r="AF74" s="68">
        <f t="shared" si="40"/>
        <v>181330.97347678486</v>
      </c>
      <c r="AH74" s="68"/>
    </row>
    <row r="75" spans="1:34" ht="16" x14ac:dyDescent="0.35">
      <c r="A75" s="55" t="s">
        <v>275</v>
      </c>
      <c r="B75" s="66">
        <f>_xlfn.XLOOKUP(A75,Indata!A:A,Indata!C:C)</f>
        <v>9374</v>
      </c>
      <c r="C75" s="108">
        <f>_xlfn.XLOOKUP(A75,Indata!A:A,Indata!S:S)</f>
        <v>422000</v>
      </c>
      <c r="D75" s="108">
        <f>_xlfn.XLOOKUP(A75,Indata!A:A,Indata!S:S)+_xlfn.XLOOKUP(A75,Indata!A:A,Indata!Q:Q)</f>
        <v>432000</v>
      </c>
      <c r="E75" s="109">
        <f>_xlfn.XLOOKUP(A75,Indata!A:A,Indata!O:O)</f>
        <v>420000</v>
      </c>
      <c r="F75" s="109">
        <f>_xlfn.XLOOKUP(A75,Indata!A:A,Indata!P:P)</f>
        <v>2000</v>
      </c>
      <c r="G75" s="109">
        <f>_xlfn.XLOOKUP(A75,Indata!A:A,Indata!Q:Q)</f>
        <v>10000</v>
      </c>
      <c r="H75" s="108">
        <f>_xlfn.XLOOKUP(A75,Indata!A:A,Indata!R:R)</f>
        <v>0</v>
      </c>
      <c r="I75" s="110">
        <f t="shared" si="21"/>
        <v>45.018135267761892</v>
      </c>
      <c r="J75" s="110">
        <f t="shared" si="22"/>
        <v>44.804779176445486</v>
      </c>
      <c r="K75" s="110">
        <f t="shared" si="23"/>
        <v>0.21335609131640709</v>
      </c>
      <c r="L75" s="110">
        <f t="shared" si="24"/>
        <v>1.0667804565820354</v>
      </c>
      <c r="M75" s="110" t="str">
        <f t="shared" si="25"/>
        <v>0</v>
      </c>
      <c r="N75" s="67">
        <f>_xlfn.XLOOKUP(A75,'Beräkning prediktionsvärde'!$A$2:$A$291,'Beräkning prediktionsvärde'!$Q$2:$Q$291)</f>
        <v>34.788507878251188</v>
      </c>
      <c r="O75" s="68">
        <f t="shared" si="26"/>
        <v>326107.47285072663</v>
      </c>
      <c r="P75" s="35">
        <f t="shared" si="27"/>
        <v>10.229627389510703</v>
      </c>
      <c r="Q75" s="69">
        <f t="shared" si="28"/>
        <v>0.29405191580251672</v>
      </c>
      <c r="R75" s="70">
        <f t="shared" si="29"/>
        <v>34.623633433330568</v>
      </c>
      <c r="S75" s="70">
        <f t="shared" si="30"/>
        <v>0.16487444492062175</v>
      </c>
      <c r="T75" s="70">
        <f t="shared" si="31"/>
        <v>0</v>
      </c>
      <c r="U75" s="68">
        <f t="shared" si="32"/>
        <v>324561.93980404077</v>
      </c>
      <c r="V75" s="68">
        <f t="shared" si="33"/>
        <v>1545.5330466859084</v>
      </c>
      <c r="W75" s="68">
        <f t="shared" si="34"/>
        <v>0</v>
      </c>
      <c r="X75" s="68">
        <f t="shared" si="35"/>
        <v>326107.47285072663</v>
      </c>
      <c r="Y75" s="68">
        <f t="shared" si="36"/>
        <v>324561.93980404071</v>
      </c>
      <c r="Z75" s="68">
        <f t="shared" si="37"/>
        <v>1545.5330466859084</v>
      </c>
      <c r="AA75" s="68">
        <f t="shared" si="38"/>
        <v>0</v>
      </c>
      <c r="AB75" s="68">
        <f>Y75*Skräpmätning!$B$5</f>
        <v>188229.69698935343</v>
      </c>
      <c r="AC75" s="68">
        <f>Z75*Skräpmätning!$B$5</f>
        <v>896.3318904254927</v>
      </c>
      <c r="AD75" s="68">
        <f t="shared" si="41"/>
        <v>10000</v>
      </c>
      <c r="AE75" s="68">
        <f t="shared" si="39"/>
        <v>0</v>
      </c>
      <c r="AF75" s="68">
        <f t="shared" si="40"/>
        <v>199126.02887977893</v>
      </c>
      <c r="AH75" s="68"/>
    </row>
    <row r="76" spans="1:34" ht="16" x14ac:dyDescent="0.35">
      <c r="A76" s="55" t="s">
        <v>20</v>
      </c>
      <c r="B76" s="66">
        <f>_xlfn.XLOOKUP(A76,Indata!A:A,Indata!C:C)</f>
        <v>113920</v>
      </c>
      <c r="C76" s="108">
        <f>_xlfn.XLOOKUP(A76,Indata!A:A,Indata!S:S)</f>
        <v>2374400</v>
      </c>
      <c r="D76" s="108">
        <f>_xlfn.XLOOKUP(A76,Indata!A:A,Indata!S:S)+_xlfn.XLOOKUP(A76,Indata!A:A,Indata!Q:Q)</f>
        <v>2374400</v>
      </c>
      <c r="E76" s="109">
        <f>_xlfn.XLOOKUP(A76,Indata!A:A,Indata!O:O)</f>
        <v>2374400</v>
      </c>
      <c r="F76" s="109">
        <f>_xlfn.XLOOKUP(A76,Indata!A:A,Indata!P:P)</f>
        <v>0</v>
      </c>
      <c r="G76" s="109">
        <f>_xlfn.XLOOKUP(A76,Indata!A:A,Indata!Q:Q)</f>
        <v>0</v>
      </c>
      <c r="H76" s="108">
        <f>_xlfn.XLOOKUP(A76,Indata!A:A,Indata!R:R)</f>
        <v>0</v>
      </c>
      <c r="I76" s="110">
        <f t="shared" si="21"/>
        <v>20.842696629213481</v>
      </c>
      <c r="J76" s="110">
        <f t="shared" si="22"/>
        <v>20.842696629213481</v>
      </c>
      <c r="K76" s="110" t="str">
        <f t="shared" si="23"/>
        <v>0</v>
      </c>
      <c r="L76" s="110" t="str">
        <f t="shared" si="24"/>
        <v>0</v>
      </c>
      <c r="M76" s="110" t="str">
        <f t="shared" si="25"/>
        <v>0</v>
      </c>
      <c r="N76" s="67">
        <f>_xlfn.XLOOKUP(A76,'Beräkning prediktionsvärde'!$A$2:$A$291,'Beräkning prediktionsvärde'!$Q$2:$Q$291)</f>
        <v>38.400255404304311</v>
      </c>
      <c r="O76" s="68">
        <f t="shared" si="26"/>
        <v>4374557.095658347</v>
      </c>
      <c r="P76" s="35">
        <f t="shared" si="27"/>
        <v>-17.557558775090829</v>
      </c>
      <c r="Q76" s="69">
        <f t="shared" si="28"/>
        <v>-0.45722505202720054</v>
      </c>
      <c r="R76" s="70">
        <f t="shared" si="29"/>
        <v>38.400255404304311</v>
      </c>
      <c r="S76" s="70">
        <f t="shared" si="30"/>
        <v>0</v>
      </c>
      <c r="T76" s="70">
        <f t="shared" si="31"/>
        <v>0</v>
      </c>
      <c r="U76" s="68">
        <f t="shared" si="32"/>
        <v>4374557.095658347</v>
      </c>
      <c r="V76" s="68">
        <f t="shared" si="33"/>
        <v>0</v>
      </c>
      <c r="W76" s="68">
        <f t="shared" si="34"/>
        <v>0</v>
      </c>
      <c r="X76" s="68">
        <f t="shared" si="35"/>
        <v>2374400</v>
      </c>
      <c r="Y76" s="68">
        <f t="shared" si="36"/>
        <v>2374400</v>
      </c>
      <c r="Z76" s="68">
        <f t="shared" si="37"/>
        <v>0</v>
      </c>
      <c r="AA76" s="68">
        <f t="shared" si="38"/>
        <v>0</v>
      </c>
      <c r="AB76" s="68">
        <f>Y76*Skräpmätning!$B$5</f>
        <v>1377033.2800000003</v>
      </c>
      <c r="AC76" s="68">
        <f>Z76*Skräpmätning!$B$5</f>
        <v>0</v>
      </c>
      <c r="AD76" s="68">
        <f t="shared" si="41"/>
        <v>0</v>
      </c>
      <c r="AE76" s="68">
        <f t="shared" si="39"/>
        <v>0</v>
      </c>
      <c r="AF76" s="68">
        <f t="shared" si="40"/>
        <v>1377033.2800000003</v>
      </c>
      <c r="AH76" s="68"/>
    </row>
    <row r="77" spans="1:34" ht="16" x14ac:dyDescent="0.35">
      <c r="A77" s="55" t="s">
        <v>283</v>
      </c>
      <c r="B77" s="66">
        <f>_xlfn.XLOOKUP(A77,Indata!A:A,Indata!C:C)</f>
        <v>37645</v>
      </c>
      <c r="C77" s="108">
        <f>_xlfn.XLOOKUP(A77,Indata!A:A,Indata!S:S)</f>
        <v>1468125</v>
      </c>
      <c r="D77" s="108">
        <f>_xlfn.XLOOKUP(A77,Indata!A:A,Indata!S:S)+_xlfn.XLOOKUP(A77,Indata!A:A,Indata!Q:Q)</f>
        <v>1473535</v>
      </c>
      <c r="E77" s="109">
        <f>_xlfn.XLOOKUP(A77,Indata!A:A,Indata!O:O)</f>
        <v>1360000</v>
      </c>
      <c r="F77" s="109">
        <f>_xlfn.XLOOKUP(A77,Indata!A:A,Indata!P:P)</f>
        <v>58125</v>
      </c>
      <c r="G77" s="109">
        <f>_xlfn.XLOOKUP(A77,Indata!A:A,Indata!Q:Q)</f>
        <v>5410</v>
      </c>
      <c r="H77" s="108">
        <f>_xlfn.XLOOKUP(A77,Indata!A:A,Indata!R:R)</f>
        <v>50000</v>
      </c>
      <c r="I77" s="110">
        <f t="shared" si="21"/>
        <v>38.999203081418514</v>
      </c>
      <c r="J77" s="110">
        <f t="shared" si="22"/>
        <v>36.126975693983262</v>
      </c>
      <c r="K77" s="110">
        <f t="shared" si="23"/>
        <v>1.544029751627042</v>
      </c>
      <c r="L77" s="110">
        <f t="shared" si="24"/>
        <v>0.14371098419444814</v>
      </c>
      <c r="M77" s="110">
        <f t="shared" si="25"/>
        <v>1.3281976358082082</v>
      </c>
      <c r="N77" s="67">
        <f>_xlfn.XLOOKUP(A77,'Beräkning prediktionsvärde'!$A$2:$A$291,'Beräkning prediktionsvärde'!$Q$2:$Q$291)</f>
        <v>32.293941722722934</v>
      </c>
      <c r="O77" s="68">
        <f t="shared" si="26"/>
        <v>1215705.4361519048</v>
      </c>
      <c r="P77" s="35">
        <f t="shared" si="27"/>
        <v>6.70526135869558</v>
      </c>
      <c r="Q77" s="69">
        <f t="shared" si="28"/>
        <v>0.20763217498400241</v>
      </c>
      <c r="R77" s="70">
        <f t="shared" si="29"/>
        <v>29.915545844463647</v>
      </c>
      <c r="S77" s="70">
        <f t="shared" si="30"/>
        <v>1.2785596339775365</v>
      </c>
      <c r="T77" s="70">
        <f t="shared" si="31"/>
        <v>1.0998362442817518</v>
      </c>
      <c r="U77" s="68">
        <f t="shared" si="32"/>
        <v>1126170.7233148341</v>
      </c>
      <c r="V77" s="68">
        <f t="shared" si="33"/>
        <v>48131.377421084362</v>
      </c>
      <c r="W77" s="68">
        <f t="shared" si="34"/>
        <v>41403.335415986541</v>
      </c>
      <c r="X77" s="68">
        <f t="shared" si="35"/>
        <v>1215705.4361519048</v>
      </c>
      <c r="Y77" s="68">
        <f t="shared" si="36"/>
        <v>1126170.7233148338</v>
      </c>
      <c r="Z77" s="68">
        <f t="shared" si="37"/>
        <v>48131.377421084355</v>
      </c>
      <c r="AA77" s="68">
        <f t="shared" si="38"/>
        <v>41403.335415986541</v>
      </c>
      <c r="AB77" s="68">
        <f>Y77*Skräpmätning!$B$5</f>
        <v>653122.71098643797</v>
      </c>
      <c r="AC77" s="68">
        <f>Z77*Skräpmätning!$B$5</f>
        <v>27913.792335357874</v>
      </c>
      <c r="AD77" s="68">
        <f t="shared" si="41"/>
        <v>5410</v>
      </c>
      <c r="AE77" s="68">
        <f t="shared" si="39"/>
        <v>41403.335415986541</v>
      </c>
      <c r="AF77" s="68">
        <f t="shared" si="40"/>
        <v>727849.83873778232</v>
      </c>
      <c r="AH77" s="68"/>
    </row>
    <row r="78" spans="1:34" ht="16" x14ac:dyDescent="0.35">
      <c r="A78" s="55" t="s">
        <v>107</v>
      </c>
      <c r="B78" s="66">
        <f>_xlfn.XLOOKUP(A78,Indata!A:A,Indata!C:C)</f>
        <v>13883</v>
      </c>
      <c r="C78" s="108">
        <f>_xlfn.XLOOKUP(A78,Indata!A:A,Indata!S:S)</f>
        <v>150000</v>
      </c>
      <c r="D78" s="108">
        <f>_xlfn.XLOOKUP(A78,Indata!A:A,Indata!S:S)+_xlfn.XLOOKUP(A78,Indata!A:A,Indata!Q:Q)</f>
        <v>150000</v>
      </c>
      <c r="E78" s="109">
        <f>_xlfn.XLOOKUP(A78,Indata!A:A,Indata!O:O)</f>
        <v>150000</v>
      </c>
      <c r="F78" s="109">
        <f>_xlfn.XLOOKUP(A78,Indata!A:A,Indata!P:P)</f>
        <v>0</v>
      </c>
      <c r="G78" s="109">
        <f>_xlfn.XLOOKUP(A78,Indata!A:A,Indata!Q:Q)</f>
        <v>0</v>
      </c>
      <c r="H78" s="108">
        <f>_xlfn.XLOOKUP(A78,Indata!A:A,Indata!R:R)</f>
        <v>0</v>
      </c>
      <c r="I78" s="110">
        <f t="shared" si="21"/>
        <v>10.804581142404379</v>
      </c>
      <c r="J78" s="110">
        <f t="shared" si="22"/>
        <v>10.804581142404379</v>
      </c>
      <c r="K78" s="110" t="str">
        <f t="shared" si="23"/>
        <v>0</v>
      </c>
      <c r="L78" s="110" t="str">
        <f t="shared" si="24"/>
        <v>0</v>
      </c>
      <c r="M78" s="110" t="str">
        <f t="shared" si="25"/>
        <v>0</v>
      </c>
      <c r="N78" s="67">
        <f>_xlfn.XLOOKUP(A78,'Beräkning prediktionsvärde'!$A$2:$A$291,'Beräkning prediktionsvärde'!$Q$2:$Q$291)</f>
        <v>34.804623482013511</v>
      </c>
      <c r="O78" s="68">
        <f t="shared" si="26"/>
        <v>483192.58780079358</v>
      </c>
      <c r="P78" s="35">
        <f t="shared" si="27"/>
        <v>-24.000042339609131</v>
      </c>
      <c r="Q78" s="69">
        <f t="shared" si="28"/>
        <v>-0.68956477440452646</v>
      </c>
      <c r="R78" s="70">
        <f t="shared" si="29"/>
        <v>34.804623482013511</v>
      </c>
      <c r="S78" s="70">
        <f t="shared" si="30"/>
        <v>0</v>
      </c>
      <c r="T78" s="70">
        <f t="shared" si="31"/>
        <v>0</v>
      </c>
      <c r="U78" s="68">
        <f t="shared" si="32"/>
        <v>483192.58780079358</v>
      </c>
      <c r="V78" s="68">
        <f t="shared" si="33"/>
        <v>0</v>
      </c>
      <c r="W78" s="68">
        <f t="shared" si="34"/>
        <v>0</v>
      </c>
      <c r="X78" s="68">
        <f t="shared" si="35"/>
        <v>150000</v>
      </c>
      <c r="Y78" s="68">
        <f t="shared" si="36"/>
        <v>150000</v>
      </c>
      <c r="Z78" s="68">
        <f t="shared" si="37"/>
        <v>0</v>
      </c>
      <c r="AA78" s="68">
        <f t="shared" si="38"/>
        <v>0</v>
      </c>
      <c r="AB78" s="68">
        <f>Y78*Skräpmätning!$B$5</f>
        <v>86992.500000000015</v>
      </c>
      <c r="AC78" s="68">
        <f>Z78*Skräpmätning!$B$5</f>
        <v>0</v>
      </c>
      <c r="AD78" s="68">
        <f t="shared" si="41"/>
        <v>0</v>
      </c>
      <c r="AE78" s="68">
        <f t="shared" si="39"/>
        <v>0</v>
      </c>
      <c r="AF78" s="68">
        <f t="shared" si="40"/>
        <v>86992.500000000015</v>
      </c>
      <c r="AH78" s="68"/>
    </row>
    <row r="79" spans="1:34" ht="16" x14ac:dyDescent="0.35">
      <c r="A79" s="55" t="s">
        <v>159</v>
      </c>
      <c r="B79" s="66">
        <f>_xlfn.XLOOKUP(A79,Indata!A:A,Indata!C:C)</f>
        <v>10299</v>
      </c>
      <c r="C79" s="108">
        <f>_xlfn.XLOOKUP(A79,Indata!A:A,Indata!S:S)</f>
        <v>14980</v>
      </c>
      <c r="D79" s="108">
        <f>_xlfn.XLOOKUP(A79,Indata!A:A,Indata!S:S)+_xlfn.XLOOKUP(A79,Indata!A:A,Indata!Q:Q)</f>
        <v>15880</v>
      </c>
      <c r="E79" s="109">
        <f>_xlfn.XLOOKUP(A79,Indata!A:A,Indata!O:O)</f>
        <v>12880</v>
      </c>
      <c r="F79" s="109">
        <f>_xlfn.XLOOKUP(A79,Indata!A:A,Indata!P:P)</f>
        <v>900</v>
      </c>
      <c r="G79" s="109">
        <f>_xlfn.XLOOKUP(A79,Indata!A:A,Indata!Q:Q)</f>
        <v>900</v>
      </c>
      <c r="H79" s="108">
        <f>_xlfn.XLOOKUP(A79,Indata!A:A,Indata!R:R)</f>
        <v>1200</v>
      </c>
      <c r="I79" s="110">
        <f t="shared" si="21"/>
        <v>1.4545101466161763</v>
      </c>
      <c r="J79" s="110">
        <f t="shared" si="22"/>
        <v>1.2506068550344693</v>
      </c>
      <c r="K79" s="110">
        <f t="shared" si="23"/>
        <v>8.7387124963588692E-2</v>
      </c>
      <c r="L79" s="110">
        <f t="shared" si="24"/>
        <v>8.7387124963588692E-2</v>
      </c>
      <c r="M79" s="110">
        <f t="shared" si="25"/>
        <v>0.11651616661811827</v>
      </c>
      <c r="N79" s="67">
        <f>_xlfn.XLOOKUP(A79,'Beräkning prediktionsvärde'!$A$2:$A$291,'Beräkning prediktionsvärde'!$Q$2:$Q$291)</f>
        <v>38.58886789526013</v>
      </c>
      <c r="O79" s="68">
        <f t="shared" si="26"/>
        <v>397426.75045328407</v>
      </c>
      <c r="P79" s="35">
        <f t="shared" si="27"/>
        <v>-37.13435774864395</v>
      </c>
      <c r="Q79" s="69">
        <f t="shared" si="28"/>
        <v>-0.9623075196047709</v>
      </c>
      <c r="R79" s="70">
        <f t="shared" si="29"/>
        <v>33.179213517419925</v>
      </c>
      <c r="S79" s="70">
        <f t="shared" si="30"/>
        <v>2.3184233047886593</v>
      </c>
      <c r="T79" s="70">
        <f t="shared" si="31"/>
        <v>3.0912310730515458</v>
      </c>
      <c r="U79" s="68">
        <f t="shared" si="32"/>
        <v>341712.72001590778</v>
      </c>
      <c r="V79" s="68">
        <f t="shared" si="33"/>
        <v>23877.441616018401</v>
      </c>
      <c r="W79" s="68">
        <f t="shared" si="34"/>
        <v>31836.588821357869</v>
      </c>
      <c r="X79" s="68">
        <f t="shared" si="35"/>
        <v>14980</v>
      </c>
      <c r="Y79" s="68">
        <f t="shared" si="36"/>
        <v>12880</v>
      </c>
      <c r="Z79" s="68">
        <f t="shared" si="37"/>
        <v>900</v>
      </c>
      <c r="AA79" s="68">
        <f t="shared" si="38"/>
        <v>1200</v>
      </c>
      <c r="AB79" s="68">
        <f>Y79*Skräpmätning!$B$5</f>
        <v>7469.7560000000012</v>
      </c>
      <c r="AC79" s="68">
        <f>Z79*Skräpmätning!$B$5</f>
        <v>521.95500000000004</v>
      </c>
      <c r="AD79" s="68">
        <f t="shared" si="41"/>
        <v>900</v>
      </c>
      <c r="AE79" s="68">
        <f t="shared" si="39"/>
        <v>1200</v>
      </c>
      <c r="AF79" s="68">
        <f t="shared" si="40"/>
        <v>10091.711000000001</v>
      </c>
      <c r="AH79" s="68"/>
    </row>
    <row r="80" spans="1:34" ht="16" x14ac:dyDescent="0.35">
      <c r="A80" s="55" t="s">
        <v>44</v>
      </c>
      <c r="B80" s="66">
        <f>_xlfn.XLOOKUP(A80,Indata!A:A,Indata!C:C)</f>
        <v>22974</v>
      </c>
      <c r="C80" s="108">
        <f>_xlfn.XLOOKUP(A80,Indata!A:A,Indata!S:S)</f>
        <v>323030</v>
      </c>
      <c r="D80" s="108">
        <f>_xlfn.XLOOKUP(A80,Indata!A:A,Indata!S:S)+_xlfn.XLOOKUP(A80,Indata!A:A,Indata!Q:Q)</f>
        <v>323030</v>
      </c>
      <c r="E80" s="109">
        <f>_xlfn.XLOOKUP(A80,Indata!A:A,Indata!O:O)</f>
        <v>323030</v>
      </c>
      <c r="F80" s="109">
        <f>_xlfn.XLOOKUP(A80,Indata!A:A,Indata!P:P)</f>
        <v>0</v>
      </c>
      <c r="G80" s="109">
        <f>_xlfn.XLOOKUP(A80,Indata!A:A,Indata!Q:Q)</f>
        <v>0</v>
      </c>
      <c r="H80" s="108">
        <f>_xlfn.XLOOKUP(A80,Indata!A:A,Indata!R:R)</f>
        <v>0</v>
      </c>
      <c r="I80" s="110">
        <f t="shared" si="21"/>
        <v>14.06067728736833</v>
      </c>
      <c r="J80" s="110">
        <f t="shared" si="22"/>
        <v>14.06067728736833</v>
      </c>
      <c r="K80" s="110" t="str">
        <f t="shared" si="23"/>
        <v>0</v>
      </c>
      <c r="L80" s="110" t="str">
        <f t="shared" si="24"/>
        <v>0</v>
      </c>
      <c r="M80" s="110" t="str">
        <f t="shared" si="25"/>
        <v>0</v>
      </c>
      <c r="N80" s="67">
        <f>_xlfn.XLOOKUP(A80,'Beräkning prediktionsvärde'!$A$2:$A$291,'Beräkning prediktionsvärde'!$Q$2:$Q$291)</f>
        <v>36.248155663160425</v>
      </c>
      <c r="O80" s="68">
        <f t="shared" si="26"/>
        <v>832765.12820544757</v>
      </c>
      <c r="P80" s="35">
        <f t="shared" si="27"/>
        <v>-22.187478375792097</v>
      </c>
      <c r="Q80" s="69">
        <f t="shared" si="28"/>
        <v>-0.61209951154401987</v>
      </c>
      <c r="R80" s="70">
        <f t="shared" si="29"/>
        <v>36.248155663160425</v>
      </c>
      <c r="S80" s="70">
        <f t="shared" si="30"/>
        <v>0</v>
      </c>
      <c r="T80" s="70">
        <f t="shared" si="31"/>
        <v>0</v>
      </c>
      <c r="U80" s="68">
        <f t="shared" si="32"/>
        <v>832765.12820544757</v>
      </c>
      <c r="V80" s="68">
        <f t="shared" si="33"/>
        <v>0</v>
      </c>
      <c r="W80" s="68">
        <f t="shared" si="34"/>
        <v>0</v>
      </c>
      <c r="X80" s="68">
        <f t="shared" si="35"/>
        <v>323030</v>
      </c>
      <c r="Y80" s="68">
        <f t="shared" si="36"/>
        <v>323030</v>
      </c>
      <c r="Z80" s="68">
        <f t="shared" si="37"/>
        <v>0</v>
      </c>
      <c r="AA80" s="68">
        <f t="shared" si="38"/>
        <v>0</v>
      </c>
      <c r="AB80" s="68">
        <f>Y80*Skräpmätning!$B$5</f>
        <v>187341.24850000002</v>
      </c>
      <c r="AC80" s="68">
        <f>Z80*Skräpmätning!$B$5</f>
        <v>0</v>
      </c>
      <c r="AD80" s="68">
        <f t="shared" si="41"/>
        <v>0</v>
      </c>
      <c r="AE80" s="68">
        <f t="shared" si="39"/>
        <v>0</v>
      </c>
      <c r="AF80" s="68">
        <f t="shared" si="40"/>
        <v>187341.24850000002</v>
      </c>
      <c r="AH80" s="68"/>
    </row>
    <row r="81" spans="1:34" ht="16" x14ac:dyDescent="0.35">
      <c r="A81" s="55" t="s">
        <v>238</v>
      </c>
      <c r="B81" s="66">
        <f>_xlfn.XLOOKUP(A81,Indata!A:A,Indata!C:C)</f>
        <v>6495</v>
      </c>
      <c r="C81" s="108">
        <f>_xlfn.XLOOKUP(A81,Indata!A:A,Indata!S:S)</f>
        <v>0</v>
      </c>
      <c r="D81" s="108">
        <f>_xlfn.XLOOKUP(A81,Indata!A:A,Indata!S:S)+_xlfn.XLOOKUP(A81,Indata!A:A,Indata!Q:Q)</f>
        <v>0</v>
      </c>
      <c r="E81" s="109">
        <f>_xlfn.XLOOKUP(A81,Indata!A:A,Indata!O:O)</f>
        <v>0</v>
      </c>
      <c r="F81" s="109">
        <f>_xlfn.XLOOKUP(A81,Indata!A:A,Indata!P:P)</f>
        <v>0</v>
      </c>
      <c r="G81" s="109">
        <f>_xlfn.XLOOKUP(A81,Indata!A:A,Indata!Q:Q)</f>
        <v>0</v>
      </c>
      <c r="H81" s="108">
        <f>_xlfn.XLOOKUP(A81,Indata!A:A,Indata!R:R)</f>
        <v>0</v>
      </c>
      <c r="I81" s="110" t="str">
        <f t="shared" si="21"/>
        <v>0</v>
      </c>
      <c r="J81" s="110" t="str">
        <f t="shared" si="22"/>
        <v>0</v>
      </c>
      <c r="K81" s="110" t="str">
        <f t="shared" si="23"/>
        <v>0</v>
      </c>
      <c r="L81" s="110" t="str">
        <f t="shared" si="24"/>
        <v>0</v>
      </c>
      <c r="M81" s="110" t="str">
        <f t="shared" si="25"/>
        <v>0</v>
      </c>
      <c r="N81" s="67">
        <f>_xlfn.XLOOKUP(A81,'Beräkning prediktionsvärde'!$A$2:$A$291,'Beräkning prediktionsvärde'!$Q$2:$Q$291)</f>
        <v>30.785947674639967</v>
      </c>
      <c r="O81" s="68">
        <f t="shared" si="26"/>
        <v>199954.73014678658</v>
      </c>
      <c r="P81" s="35">
        <f t="shared" si="27"/>
        <v>-30.785947674639967</v>
      </c>
      <c r="Q81" s="69">
        <f t="shared" si="28"/>
        <v>-1</v>
      </c>
      <c r="R81" s="70">
        <f t="shared" si="29"/>
        <v>0</v>
      </c>
      <c r="S81" s="70">
        <f t="shared" si="30"/>
        <v>0</v>
      </c>
      <c r="T81" s="70">
        <f t="shared" si="31"/>
        <v>0</v>
      </c>
      <c r="U81" s="68">
        <f t="shared" si="32"/>
        <v>0</v>
      </c>
      <c r="V81" s="68">
        <f t="shared" si="33"/>
        <v>0</v>
      </c>
      <c r="W81" s="68">
        <f t="shared" si="34"/>
        <v>0</v>
      </c>
      <c r="X81" s="68">
        <f t="shared" si="35"/>
        <v>0</v>
      </c>
      <c r="Y81" s="68">
        <f t="shared" si="36"/>
        <v>0</v>
      </c>
      <c r="Z81" s="68">
        <f t="shared" si="37"/>
        <v>0</v>
      </c>
      <c r="AA81" s="68">
        <f t="shared" si="38"/>
        <v>0</v>
      </c>
      <c r="AB81" s="68">
        <f>Y81*Skräpmätning!$B$5</f>
        <v>0</v>
      </c>
      <c r="AC81" s="68">
        <f>Z81*Skräpmätning!$B$5</f>
        <v>0</v>
      </c>
      <c r="AD81" s="68">
        <f t="shared" si="41"/>
        <v>0</v>
      </c>
      <c r="AE81" s="68">
        <f t="shared" si="39"/>
        <v>0</v>
      </c>
      <c r="AF81" s="68">
        <f t="shared" si="40"/>
        <v>0</v>
      </c>
      <c r="AH81" s="68"/>
    </row>
    <row r="82" spans="1:34" ht="16" x14ac:dyDescent="0.35">
      <c r="A82" s="55" t="s">
        <v>299</v>
      </c>
      <c r="B82" s="66">
        <f>_xlfn.XLOOKUP(A82,Indata!A:A,Indata!C:C)</f>
        <v>10145</v>
      </c>
      <c r="C82" s="108">
        <f>_xlfn.XLOOKUP(A82,Indata!A:A,Indata!S:S)</f>
        <v>0</v>
      </c>
      <c r="D82" s="108">
        <f>_xlfn.XLOOKUP(A82,Indata!A:A,Indata!S:S)+_xlfn.XLOOKUP(A82,Indata!A:A,Indata!Q:Q)</f>
        <v>0</v>
      </c>
      <c r="E82" s="109">
        <f>_xlfn.XLOOKUP(A82,Indata!A:A,Indata!O:O)</f>
        <v>0</v>
      </c>
      <c r="F82" s="109">
        <f>_xlfn.XLOOKUP(A82,Indata!A:A,Indata!P:P)</f>
        <v>0</v>
      </c>
      <c r="G82" s="109">
        <f>_xlfn.XLOOKUP(A82,Indata!A:A,Indata!Q:Q)</f>
        <v>0</v>
      </c>
      <c r="H82" s="108">
        <f>_xlfn.XLOOKUP(A82,Indata!A:A,Indata!R:R)</f>
        <v>0</v>
      </c>
      <c r="I82" s="110" t="str">
        <f t="shared" si="21"/>
        <v>0</v>
      </c>
      <c r="J82" s="110" t="str">
        <f t="shared" si="22"/>
        <v>0</v>
      </c>
      <c r="K82" s="110" t="str">
        <f t="shared" si="23"/>
        <v>0</v>
      </c>
      <c r="L82" s="110" t="str">
        <f t="shared" si="24"/>
        <v>0</v>
      </c>
      <c r="M82" s="110" t="str">
        <f t="shared" si="25"/>
        <v>0</v>
      </c>
      <c r="N82" s="67">
        <f>_xlfn.XLOOKUP(A82,'Beräkning prediktionsvärde'!$A$2:$A$291,'Beräkning prediktionsvärde'!$Q$2:$Q$291)</f>
        <v>31.98088032929499</v>
      </c>
      <c r="O82" s="68">
        <f t="shared" si="26"/>
        <v>324446.0309406977</v>
      </c>
      <c r="P82" s="35">
        <f t="shared" si="27"/>
        <v>-31.98088032929499</v>
      </c>
      <c r="Q82" s="69">
        <f t="shared" si="28"/>
        <v>-1</v>
      </c>
      <c r="R82" s="70">
        <f t="shared" si="29"/>
        <v>0</v>
      </c>
      <c r="S82" s="70">
        <f t="shared" si="30"/>
        <v>0</v>
      </c>
      <c r="T82" s="70">
        <f t="shared" si="31"/>
        <v>0</v>
      </c>
      <c r="U82" s="68">
        <f t="shared" si="32"/>
        <v>0</v>
      </c>
      <c r="V82" s="68">
        <f t="shared" si="33"/>
        <v>0</v>
      </c>
      <c r="W82" s="68">
        <f t="shared" si="34"/>
        <v>0</v>
      </c>
      <c r="X82" s="68">
        <f t="shared" si="35"/>
        <v>0</v>
      </c>
      <c r="Y82" s="68">
        <f t="shared" si="36"/>
        <v>0</v>
      </c>
      <c r="Z82" s="68">
        <f t="shared" si="37"/>
        <v>0</v>
      </c>
      <c r="AA82" s="68">
        <f t="shared" si="38"/>
        <v>0</v>
      </c>
      <c r="AB82" s="68">
        <f>Y82*Skräpmätning!$B$5</f>
        <v>0</v>
      </c>
      <c r="AC82" s="68">
        <f>Z82*Skräpmätning!$B$5</f>
        <v>0</v>
      </c>
      <c r="AD82" s="68">
        <f t="shared" si="41"/>
        <v>0</v>
      </c>
      <c r="AE82" s="68">
        <f t="shared" si="39"/>
        <v>0</v>
      </c>
      <c r="AF82" s="68">
        <f t="shared" si="40"/>
        <v>0</v>
      </c>
      <c r="AH82" s="68"/>
    </row>
    <row r="83" spans="1:34" ht="16" x14ac:dyDescent="0.35">
      <c r="A83" s="55" t="s">
        <v>287</v>
      </c>
      <c r="B83" s="66">
        <f>_xlfn.XLOOKUP(A83,Indata!A:A,Indata!C:C)</f>
        <v>24654</v>
      </c>
      <c r="C83" s="108">
        <f>_xlfn.XLOOKUP(A83,Indata!A:A,Indata!S:S)</f>
        <v>693105</v>
      </c>
      <c r="D83" s="108">
        <f>_xlfn.XLOOKUP(A83,Indata!A:A,Indata!S:S)+_xlfn.XLOOKUP(A83,Indata!A:A,Indata!Q:Q)</f>
        <v>702305</v>
      </c>
      <c r="E83" s="109">
        <f>_xlfn.XLOOKUP(A83,Indata!A:A,Indata!O:O)</f>
        <v>683805</v>
      </c>
      <c r="F83" s="109">
        <f>_xlfn.XLOOKUP(A83,Indata!A:A,Indata!P:P)</f>
        <v>9300</v>
      </c>
      <c r="G83" s="109">
        <f>_xlfn.XLOOKUP(A83,Indata!A:A,Indata!Q:Q)</f>
        <v>9200</v>
      </c>
      <c r="H83" s="108">
        <f>_xlfn.XLOOKUP(A83,Indata!A:A,Indata!R:R)</f>
        <v>0</v>
      </c>
      <c r="I83" s="110">
        <f t="shared" si="21"/>
        <v>28.113287904599659</v>
      </c>
      <c r="J83" s="110">
        <f t="shared" si="22"/>
        <v>27.736067169627646</v>
      </c>
      <c r="K83" s="110">
        <f t="shared" si="23"/>
        <v>0.37722073497201264</v>
      </c>
      <c r="L83" s="110">
        <f t="shared" si="24"/>
        <v>0.37316459803682972</v>
      </c>
      <c r="M83" s="110" t="str">
        <f t="shared" si="25"/>
        <v>0</v>
      </c>
      <c r="N83" s="67">
        <f>_xlfn.XLOOKUP(A83,'Beräkning prediktionsvärde'!$A$2:$A$291,'Beräkning prediktionsvärde'!$Q$2:$Q$291)</f>
        <v>33.805016870478504</v>
      </c>
      <c r="O83" s="68">
        <f t="shared" si="26"/>
        <v>833428.88592477702</v>
      </c>
      <c r="P83" s="35">
        <f t="shared" si="27"/>
        <v>-5.6917289658788448</v>
      </c>
      <c r="Q83" s="69">
        <f t="shared" si="28"/>
        <v>-0.16836935735563438</v>
      </c>
      <c r="R83" s="70">
        <f t="shared" si="29"/>
        <v>33.351425196929114</v>
      </c>
      <c r="S83" s="70">
        <f t="shared" si="30"/>
        <v>0.45359167354939023</v>
      </c>
      <c r="T83" s="70">
        <f t="shared" si="31"/>
        <v>0</v>
      </c>
      <c r="U83" s="68">
        <f t="shared" si="32"/>
        <v>822246.03680509038</v>
      </c>
      <c r="V83" s="68">
        <f t="shared" si="33"/>
        <v>11182.849119686667</v>
      </c>
      <c r="W83" s="68">
        <f t="shared" si="34"/>
        <v>0</v>
      </c>
      <c r="X83" s="68">
        <f t="shared" si="35"/>
        <v>693105</v>
      </c>
      <c r="Y83" s="68">
        <f t="shared" si="36"/>
        <v>683805</v>
      </c>
      <c r="Z83" s="68">
        <f t="shared" si="37"/>
        <v>9300</v>
      </c>
      <c r="AA83" s="68">
        <f t="shared" si="38"/>
        <v>0</v>
      </c>
      <c r="AB83" s="68">
        <f>Y83*Skräpmätning!$B$5</f>
        <v>396572.70975000004</v>
      </c>
      <c r="AC83" s="68">
        <f>Z83*Skräpmätning!$B$5</f>
        <v>5393.5350000000008</v>
      </c>
      <c r="AD83" s="68">
        <f t="shared" si="41"/>
        <v>9200</v>
      </c>
      <c r="AE83" s="68">
        <f t="shared" si="39"/>
        <v>0</v>
      </c>
      <c r="AF83" s="68">
        <f t="shared" si="40"/>
        <v>411166.24475000001</v>
      </c>
      <c r="AH83" s="68"/>
    </row>
    <row r="84" spans="1:34" ht="16" x14ac:dyDescent="0.35">
      <c r="A84" s="55" t="s">
        <v>166</v>
      </c>
      <c r="B84" s="66">
        <f>_xlfn.XLOOKUP(A84,Indata!A:A,Indata!C:C)</f>
        <v>39875</v>
      </c>
      <c r="C84" s="108">
        <f>_xlfn.XLOOKUP(A84,Indata!A:A,Indata!S:S)</f>
        <v>509486</v>
      </c>
      <c r="D84" s="108">
        <f>_xlfn.XLOOKUP(A84,Indata!A:A,Indata!S:S)+_xlfn.XLOOKUP(A84,Indata!A:A,Indata!Q:Q)</f>
        <v>527486</v>
      </c>
      <c r="E84" s="109">
        <f>_xlfn.XLOOKUP(A84,Indata!A:A,Indata!O:O)</f>
        <v>489486</v>
      </c>
      <c r="F84" s="109">
        <f>_xlfn.XLOOKUP(A84,Indata!A:A,Indata!P:P)</f>
        <v>20000</v>
      </c>
      <c r="G84" s="109">
        <f>_xlfn.XLOOKUP(A84,Indata!A:A,Indata!Q:Q)</f>
        <v>18000</v>
      </c>
      <c r="H84" s="108">
        <f>_xlfn.XLOOKUP(A84,Indata!A:A,Indata!R:R)</f>
        <v>0</v>
      </c>
      <c r="I84" s="110">
        <f t="shared" si="21"/>
        <v>12.777078369905956</v>
      </c>
      <c r="J84" s="110">
        <f t="shared" si="22"/>
        <v>12.275510971786835</v>
      </c>
      <c r="K84" s="110">
        <f t="shared" si="23"/>
        <v>0.50156739811912221</v>
      </c>
      <c r="L84" s="110">
        <f t="shared" si="24"/>
        <v>0.45141065830721006</v>
      </c>
      <c r="M84" s="110" t="str">
        <f t="shared" si="25"/>
        <v>0</v>
      </c>
      <c r="N84" s="67">
        <f>_xlfn.XLOOKUP(A84,'Beräkning prediktionsvärde'!$A$2:$A$291,'Beräkning prediktionsvärde'!$Q$2:$Q$291)</f>
        <v>34.942041231729355</v>
      </c>
      <c r="O84" s="68">
        <f t="shared" si="26"/>
        <v>1393313.8941152079</v>
      </c>
      <c r="P84" s="35">
        <f t="shared" si="27"/>
        <v>-22.164962861823398</v>
      </c>
      <c r="Q84" s="69">
        <f t="shared" si="28"/>
        <v>-0.6343350897799398</v>
      </c>
      <c r="R84" s="70">
        <f t="shared" si="29"/>
        <v>33.570382688345262</v>
      </c>
      <c r="S84" s="70">
        <f t="shared" si="30"/>
        <v>1.3716585433840913</v>
      </c>
      <c r="T84" s="70">
        <f t="shared" si="31"/>
        <v>0</v>
      </c>
      <c r="U84" s="68">
        <f t="shared" si="32"/>
        <v>1338619.0096977674</v>
      </c>
      <c r="V84" s="68">
        <f t="shared" si="33"/>
        <v>54694.88441744064</v>
      </c>
      <c r="W84" s="68">
        <f t="shared" si="34"/>
        <v>0</v>
      </c>
      <c r="X84" s="68">
        <f t="shared" si="35"/>
        <v>509486</v>
      </c>
      <c r="Y84" s="68">
        <f t="shared" si="36"/>
        <v>489486</v>
      </c>
      <c r="Z84" s="68">
        <f t="shared" si="37"/>
        <v>20000</v>
      </c>
      <c r="AA84" s="68">
        <f t="shared" si="38"/>
        <v>0</v>
      </c>
      <c r="AB84" s="68">
        <f>Y84*Skräpmätning!$B$5</f>
        <v>283877.40570000006</v>
      </c>
      <c r="AC84" s="68">
        <f>Z84*Skräpmätning!$B$5</f>
        <v>11599.000000000002</v>
      </c>
      <c r="AD84" s="68">
        <f t="shared" si="41"/>
        <v>18000</v>
      </c>
      <c r="AE84" s="68">
        <f t="shared" si="39"/>
        <v>0</v>
      </c>
      <c r="AF84" s="68">
        <f t="shared" si="40"/>
        <v>313476.40570000006</v>
      </c>
      <c r="AH84" s="68"/>
    </row>
    <row r="85" spans="1:34" ht="16" x14ac:dyDescent="0.35">
      <c r="A85" s="55" t="s">
        <v>158</v>
      </c>
      <c r="B85" s="66">
        <f>_xlfn.XLOOKUP(A85,Indata!A:A,Indata!C:C)</f>
        <v>52241</v>
      </c>
      <c r="C85" s="108">
        <f>_xlfn.XLOOKUP(A85,Indata!A:A,Indata!S:S)</f>
        <v>2794151</v>
      </c>
      <c r="D85" s="108">
        <f>_xlfn.XLOOKUP(A85,Indata!A:A,Indata!S:S)+_xlfn.XLOOKUP(A85,Indata!A:A,Indata!Q:Q)</f>
        <v>2797901</v>
      </c>
      <c r="E85" s="109">
        <f>_xlfn.XLOOKUP(A85,Indata!A:A,Indata!O:O)</f>
        <v>2682901</v>
      </c>
      <c r="F85" s="109">
        <f>_xlfn.XLOOKUP(A85,Indata!A:A,Indata!P:P)</f>
        <v>11250</v>
      </c>
      <c r="G85" s="109">
        <f>_xlfn.XLOOKUP(A85,Indata!A:A,Indata!Q:Q)</f>
        <v>3750</v>
      </c>
      <c r="H85" s="108">
        <f>_xlfn.XLOOKUP(A85,Indata!A:A,Indata!R:R)</f>
        <v>100000</v>
      </c>
      <c r="I85" s="110">
        <f t="shared" si="21"/>
        <v>53.485787025516359</v>
      </c>
      <c r="J85" s="110">
        <f t="shared" si="22"/>
        <v>51.356233609616964</v>
      </c>
      <c r="K85" s="110">
        <f t="shared" si="23"/>
        <v>0.21534809823701689</v>
      </c>
      <c r="L85" s="110">
        <f t="shared" si="24"/>
        <v>7.1782699412338974E-2</v>
      </c>
      <c r="M85" s="110">
        <f t="shared" si="25"/>
        <v>1.9142053176623726</v>
      </c>
      <c r="N85" s="67">
        <f>_xlfn.XLOOKUP(A85,'Beräkning prediktionsvärde'!$A$2:$A$291,'Beräkning prediktionsvärde'!$Q$2:$Q$291)</f>
        <v>42.019477359128494</v>
      </c>
      <c r="O85" s="68">
        <f t="shared" si="26"/>
        <v>2195139.5167182316</v>
      </c>
      <c r="P85" s="35">
        <f t="shared" si="27"/>
        <v>11.466309666387865</v>
      </c>
      <c r="Q85" s="69">
        <f t="shared" si="28"/>
        <v>0.27288082544170134</v>
      </c>
      <c r="R85" s="70">
        <f t="shared" si="29"/>
        <v>40.34645866536318</v>
      </c>
      <c r="S85" s="70">
        <f t="shared" si="30"/>
        <v>0.16918166566166093</v>
      </c>
      <c r="T85" s="70">
        <f t="shared" si="31"/>
        <v>1.5038370281036526</v>
      </c>
      <c r="U85" s="68">
        <f t="shared" si="32"/>
        <v>2107739.3471372379</v>
      </c>
      <c r="V85" s="68">
        <f t="shared" si="33"/>
        <v>8838.2193958308289</v>
      </c>
      <c r="W85" s="68">
        <f t="shared" si="34"/>
        <v>78561.950185162917</v>
      </c>
      <c r="X85" s="68">
        <f t="shared" si="35"/>
        <v>2195139.5167182316</v>
      </c>
      <c r="Y85" s="68">
        <f t="shared" si="36"/>
        <v>2107739.3471372379</v>
      </c>
      <c r="Z85" s="68">
        <f t="shared" si="37"/>
        <v>8838.2193958308289</v>
      </c>
      <c r="AA85" s="68">
        <f t="shared" si="38"/>
        <v>78561.950185162917</v>
      </c>
      <c r="AB85" s="68">
        <f>Y85*Skräpmätning!$B$5</f>
        <v>1222383.4343722414</v>
      </c>
      <c r="AC85" s="68">
        <f>Z85*Skräpmätning!$B$5</f>
        <v>5125.7253386120901</v>
      </c>
      <c r="AD85" s="68">
        <f t="shared" si="41"/>
        <v>3750</v>
      </c>
      <c r="AE85" s="68">
        <f t="shared" si="39"/>
        <v>78561.950185162917</v>
      </c>
      <c r="AF85" s="68">
        <f t="shared" si="40"/>
        <v>1309821.1098960163</v>
      </c>
      <c r="AH85" s="68"/>
    </row>
    <row r="86" spans="1:34" ht="16" x14ac:dyDescent="0.35">
      <c r="A86" s="55" t="s">
        <v>151</v>
      </c>
      <c r="B86" s="66">
        <f>_xlfn.XLOOKUP(A86,Indata!A:A,Indata!C:C)</f>
        <v>28193</v>
      </c>
      <c r="C86" s="108">
        <f>_xlfn.XLOOKUP(A86,Indata!A:A,Indata!S:S)</f>
        <v>403400</v>
      </c>
      <c r="D86" s="108">
        <f>_xlfn.XLOOKUP(A86,Indata!A:A,Indata!S:S)+_xlfn.XLOOKUP(A86,Indata!A:A,Indata!Q:Q)</f>
        <v>406600</v>
      </c>
      <c r="E86" s="109">
        <f>_xlfn.XLOOKUP(A86,Indata!A:A,Indata!O:O)</f>
        <v>304000</v>
      </c>
      <c r="F86" s="109">
        <f>_xlfn.XLOOKUP(A86,Indata!A:A,Indata!P:P)</f>
        <v>60400</v>
      </c>
      <c r="G86" s="109">
        <f>_xlfn.XLOOKUP(A86,Indata!A:A,Indata!Q:Q)</f>
        <v>3200</v>
      </c>
      <c r="H86" s="108">
        <f>_xlfn.XLOOKUP(A86,Indata!A:A,Indata!R:R)</f>
        <v>39000</v>
      </c>
      <c r="I86" s="110">
        <f t="shared" si="21"/>
        <v>14.308516298371936</v>
      </c>
      <c r="J86" s="110">
        <f t="shared" si="22"/>
        <v>10.782818430106763</v>
      </c>
      <c r="K86" s="110">
        <f t="shared" si="23"/>
        <v>2.1423757670343702</v>
      </c>
      <c r="L86" s="110">
        <f t="shared" si="24"/>
        <v>0.11350335189586068</v>
      </c>
      <c r="M86" s="110">
        <f t="shared" si="25"/>
        <v>1.3833221012308019</v>
      </c>
      <c r="N86" s="67">
        <f>_xlfn.XLOOKUP(A86,'Beräkning prediktionsvärde'!$A$2:$A$291,'Beräkning prediktionsvärde'!$Q$2:$Q$291)</f>
        <v>33.733402631846836</v>
      </c>
      <c r="O86" s="68">
        <f t="shared" si="26"/>
        <v>951045.82039965782</v>
      </c>
      <c r="P86" s="35">
        <f t="shared" si="27"/>
        <v>-19.424886333474902</v>
      </c>
      <c r="Q86" s="69">
        <f t="shared" si="28"/>
        <v>-0.57583536844683336</v>
      </c>
      <c r="R86" s="70">
        <f t="shared" si="29"/>
        <v>25.421304908481503</v>
      </c>
      <c r="S86" s="70">
        <f t="shared" si="30"/>
        <v>5.0508118962904041</v>
      </c>
      <c r="T86" s="70">
        <f t="shared" si="31"/>
        <v>3.2612858270749299</v>
      </c>
      <c r="U86" s="68">
        <f t="shared" si="32"/>
        <v>716702.84928481898</v>
      </c>
      <c r="V86" s="68">
        <f t="shared" si="33"/>
        <v>142397.53979211536</v>
      </c>
      <c r="W86" s="68">
        <f t="shared" si="34"/>
        <v>91945.431322723496</v>
      </c>
      <c r="X86" s="68">
        <f t="shared" si="35"/>
        <v>403400</v>
      </c>
      <c r="Y86" s="68">
        <f t="shared" si="36"/>
        <v>304000</v>
      </c>
      <c r="Z86" s="68">
        <f t="shared" si="37"/>
        <v>60400</v>
      </c>
      <c r="AA86" s="68">
        <f t="shared" si="38"/>
        <v>39000</v>
      </c>
      <c r="AB86" s="68">
        <f>Y86*Skräpmätning!$B$5</f>
        <v>176304.80000000002</v>
      </c>
      <c r="AC86" s="68">
        <f>Z86*Skräpmätning!$B$5</f>
        <v>35028.980000000003</v>
      </c>
      <c r="AD86" s="68">
        <f t="shared" si="41"/>
        <v>3200</v>
      </c>
      <c r="AE86" s="68">
        <f t="shared" si="39"/>
        <v>39000</v>
      </c>
      <c r="AF86" s="68">
        <f t="shared" si="40"/>
        <v>253533.78000000003</v>
      </c>
      <c r="AH86" s="68"/>
    </row>
    <row r="87" spans="1:34" ht="16" x14ac:dyDescent="0.35">
      <c r="A87" s="55" t="s">
        <v>103</v>
      </c>
      <c r="B87" s="66">
        <f>_xlfn.XLOOKUP(A87,Indata!A:A,Indata!C:C)</f>
        <v>5438</v>
      </c>
      <c r="C87" s="108">
        <f>_xlfn.XLOOKUP(A87,Indata!A:A,Indata!S:S)</f>
        <v>95000</v>
      </c>
      <c r="D87" s="108">
        <f>_xlfn.XLOOKUP(A87,Indata!A:A,Indata!S:S)+_xlfn.XLOOKUP(A87,Indata!A:A,Indata!Q:Q)</f>
        <v>95000</v>
      </c>
      <c r="E87" s="109">
        <f>_xlfn.XLOOKUP(A87,Indata!A:A,Indata!O:O)</f>
        <v>95000</v>
      </c>
      <c r="F87" s="109">
        <f>_xlfn.XLOOKUP(A87,Indata!A:A,Indata!P:P)</f>
        <v>0</v>
      </c>
      <c r="G87" s="109">
        <f>_xlfn.XLOOKUP(A87,Indata!A:A,Indata!Q:Q)</f>
        <v>0</v>
      </c>
      <c r="H87" s="108">
        <f>_xlfn.XLOOKUP(A87,Indata!A:A,Indata!R:R)</f>
        <v>0</v>
      </c>
      <c r="I87" s="110">
        <f t="shared" si="21"/>
        <v>17.46965796248621</v>
      </c>
      <c r="J87" s="110">
        <f t="shared" si="22"/>
        <v>17.46965796248621</v>
      </c>
      <c r="K87" s="110" t="str">
        <f t="shared" si="23"/>
        <v>0</v>
      </c>
      <c r="L87" s="110" t="str">
        <f t="shared" si="24"/>
        <v>0</v>
      </c>
      <c r="M87" s="110" t="str">
        <f t="shared" si="25"/>
        <v>0</v>
      </c>
      <c r="N87" s="67">
        <f>_xlfn.XLOOKUP(A87,'Beräkning prediktionsvärde'!$A$2:$A$291,'Beräkning prediktionsvärde'!$Q$2:$Q$291)</f>
        <v>35.961604975463821</v>
      </c>
      <c r="O87" s="68">
        <f t="shared" si="26"/>
        <v>195559.20785657226</v>
      </c>
      <c r="P87" s="35">
        <f t="shared" si="27"/>
        <v>-18.491947012977612</v>
      </c>
      <c r="Q87" s="69">
        <f t="shared" si="28"/>
        <v>-0.5142136182629905</v>
      </c>
      <c r="R87" s="70">
        <f t="shared" si="29"/>
        <v>35.961604975463821</v>
      </c>
      <c r="S87" s="70">
        <f t="shared" si="30"/>
        <v>0</v>
      </c>
      <c r="T87" s="70">
        <f t="shared" si="31"/>
        <v>0</v>
      </c>
      <c r="U87" s="68">
        <f t="shared" si="32"/>
        <v>195559.20785657226</v>
      </c>
      <c r="V87" s="68">
        <f t="shared" si="33"/>
        <v>0</v>
      </c>
      <c r="W87" s="68">
        <f t="shared" si="34"/>
        <v>0</v>
      </c>
      <c r="X87" s="68">
        <f t="shared" si="35"/>
        <v>95000</v>
      </c>
      <c r="Y87" s="68">
        <f t="shared" si="36"/>
        <v>95000</v>
      </c>
      <c r="Z87" s="68">
        <f t="shared" si="37"/>
        <v>0</v>
      </c>
      <c r="AA87" s="68">
        <f t="shared" si="38"/>
        <v>0</v>
      </c>
      <c r="AB87" s="68">
        <f>Y87*Skräpmätning!$B$5</f>
        <v>55095.250000000007</v>
      </c>
      <c r="AC87" s="68">
        <f>Z87*Skräpmätning!$B$5</f>
        <v>0</v>
      </c>
      <c r="AD87" s="68">
        <f t="shared" si="41"/>
        <v>0</v>
      </c>
      <c r="AE87" s="68">
        <f t="shared" si="39"/>
        <v>0</v>
      </c>
      <c r="AF87" s="68">
        <f t="shared" si="40"/>
        <v>55095.250000000007</v>
      </c>
      <c r="AH87" s="68"/>
    </row>
    <row r="88" spans="1:34" ht="16" x14ac:dyDescent="0.35">
      <c r="A88" s="55" t="s">
        <v>138</v>
      </c>
      <c r="B88" s="66">
        <f>_xlfn.XLOOKUP(A88,Indata!A:A,Indata!C:C)</f>
        <v>15585</v>
      </c>
      <c r="C88" s="108">
        <f>_xlfn.XLOOKUP(A88,Indata!A:A,Indata!S:S)</f>
        <v>119340</v>
      </c>
      <c r="D88" s="108">
        <f>_xlfn.XLOOKUP(A88,Indata!A:A,Indata!S:S)+_xlfn.XLOOKUP(A88,Indata!A:A,Indata!Q:Q)</f>
        <v>120180</v>
      </c>
      <c r="E88" s="109">
        <f>_xlfn.XLOOKUP(A88,Indata!A:A,Indata!O:O)</f>
        <v>97500</v>
      </c>
      <c r="F88" s="109">
        <f>_xlfn.XLOOKUP(A88,Indata!A:A,Indata!P:P)</f>
        <v>21840</v>
      </c>
      <c r="G88" s="109">
        <f>_xlfn.XLOOKUP(A88,Indata!A:A,Indata!Q:Q)</f>
        <v>840</v>
      </c>
      <c r="H88" s="108">
        <f>_xlfn.XLOOKUP(A88,Indata!A:A,Indata!R:R)</f>
        <v>0</v>
      </c>
      <c r="I88" s="110">
        <f t="shared" si="21"/>
        <v>7.6573628488931664</v>
      </c>
      <c r="J88" s="110">
        <f t="shared" si="22"/>
        <v>6.2560153994225214</v>
      </c>
      <c r="K88" s="110">
        <f t="shared" si="23"/>
        <v>1.4013474494706448</v>
      </c>
      <c r="L88" s="110">
        <f t="shared" si="24"/>
        <v>5.389797882579403E-2</v>
      </c>
      <c r="M88" s="110" t="str">
        <f t="shared" si="25"/>
        <v>0</v>
      </c>
      <c r="N88" s="67">
        <f>_xlfn.XLOOKUP(A88,'Beräkning prediktionsvärde'!$A$2:$A$291,'Beräkning prediktionsvärde'!$Q$2:$Q$291)</f>
        <v>33.17899192852741</v>
      </c>
      <c r="O88" s="68">
        <f t="shared" si="26"/>
        <v>517094.58920609968</v>
      </c>
      <c r="P88" s="35">
        <f t="shared" si="27"/>
        <v>-25.521629079634245</v>
      </c>
      <c r="Q88" s="69">
        <f t="shared" si="28"/>
        <v>-0.76921050327905416</v>
      </c>
      <c r="R88" s="70">
        <f t="shared" si="29"/>
        <v>27.107019549450499</v>
      </c>
      <c r="S88" s="70">
        <f t="shared" si="30"/>
        <v>6.0719723790769109</v>
      </c>
      <c r="T88" s="70">
        <f t="shared" si="31"/>
        <v>0</v>
      </c>
      <c r="U88" s="68">
        <f t="shared" si="32"/>
        <v>422462.89967818605</v>
      </c>
      <c r="V88" s="68">
        <f t="shared" si="33"/>
        <v>94631.689527913652</v>
      </c>
      <c r="W88" s="68">
        <f t="shared" si="34"/>
        <v>0</v>
      </c>
      <c r="X88" s="68">
        <f t="shared" si="35"/>
        <v>119340</v>
      </c>
      <c r="Y88" s="68">
        <f t="shared" si="36"/>
        <v>97500</v>
      </c>
      <c r="Z88" s="68">
        <f t="shared" si="37"/>
        <v>21840</v>
      </c>
      <c r="AA88" s="68">
        <f t="shared" si="38"/>
        <v>0</v>
      </c>
      <c r="AB88" s="68">
        <f>Y88*Skräpmätning!$B$5</f>
        <v>56545.125000000007</v>
      </c>
      <c r="AC88" s="68">
        <f>Z88*Skräpmätning!$B$5</f>
        <v>12666.108000000002</v>
      </c>
      <c r="AD88" s="68">
        <f t="shared" si="41"/>
        <v>840</v>
      </c>
      <c r="AE88" s="68">
        <f t="shared" si="39"/>
        <v>0</v>
      </c>
      <c r="AF88" s="68">
        <f t="shared" si="40"/>
        <v>70051.233000000007</v>
      </c>
      <c r="AH88" s="68"/>
    </row>
    <row r="89" spans="1:34" ht="16" x14ac:dyDescent="0.35">
      <c r="A89" s="55" t="s">
        <v>139</v>
      </c>
      <c r="B89" s="66">
        <f>_xlfn.XLOOKUP(A89,Indata!A:A,Indata!C:C)</f>
        <v>17376</v>
      </c>
      <c r="C89" s="108">
        <f>_xlfn.XLOOKUP(A89,Indata!A:A,Indata!S:S)</f>
        <v>272000</v>
      </c>
      <c r="D89" s="108">
        <f>_xlfn.XLOOKUP(A89,Indata!A:A,Indata!S:S)+_xlfn.XLOOKUP(A89,Indata!A:A,Indata!Q:Q)</f>
        <v>282200</v>
      </c>
      <c r="E89" s="109">
        <f>_xlfn.XLOOKUP(A89,Indata!A:A,Indata!O:O)</f>
        <v>236700</v>
      </c>
      <c r="F89" s="109">
        <f>_xlfn.XLOOKUP(A89,Indata!A:A,Indata!P:P)</f>
        <v>21300</v>
      </c>
      <c r="G89" s="109">
        <f>_xlfn.XLOOKUP(A89,Indata!A:A,Indata!Q:Q)</f>
        <v>10200</v>
      </c>
      <c r="H89" s="108">
        <f>_xlfn.XLOOKUP(A89,Indata!A:A,Indata!R:R)</f>
        <v>14000</v>
      </c>
      <c r="I89" s="110">
        <f t="shared" si="21"/>
        <v>15.653775322283609</v>
      </c>
      <c r="J89" s="110">
        <f t="shared" si="22"/>
        <v>13.622237569060774</v>
      </c>
      <c r="K89" s="110">
        <f t="shared" si="23"/>
        <v>1.225828729281768</v>
      </c>
      <c r="L89" s="110">
        <f t="shared" si="24"/>
        <v>0.58701657458563539</v>
      </c>
      <c r="M89" s="110">
        <f t="shared" si="25"/>
        <v>0.80570902394106814</v>
      </c>
      <c r="N89" s="67">
        <f>_xlfn.XLOOKUP(A89,'Beräkning prediktionsvärde'!$A$2:$A$291,'Beräkning prediktionsvärde'!$Q$2:$Q$291)</f>
        <v>34.79604422985733</v>
      </c>
      <c r="O89" s="68">
        <f t="shared" si="26"/>
        <v>604616.06453800097</v>
      </c>
      <c r="P89" s="35">
        <f t="shared" si="27"/>
        <v>-19.142268907573722</v>
      </c>
      <c r="Q89" s="69">
        <f t="shared" si="28"/>
        <v>-0.55012773236873791</v>
      </c>
      <c r="R89" s="70">
        <f t="shared" si="29"/>
        <v>30.280234077967759</v>
      </c>
      <c r="S89" s="70">
        <f t="shared" si="30"/>
        <v>2.7248372871175039</v>
      </c>
      <c r="T89" s="70">
        <f t="shared" si="31"/>
        <v>1.7909728647720684</v>
      </c>
      <c r="U89" s="68">
        <f t="shared" si="32"/>
        <v>526149.34733876772</v>
      </c>
      <c r="V89" s="68">
        <f t="shared" si="33"/>
        <v>47346.772700953748</v>
      </c>
      <c r="W89" s="68">
        <f t="shared" si="34"/>
        <v>31119.944498279459</v>
      </c>
      <c r="X89" s="68">
        <f t="shared" si="35"/>
        <v>272000</v>
      </c>
      <c r="Y89" s="68">
        <f t="shared" si="36"/>
        <v>236700</v>
      </c>
      <c r="Z89" s="68">
        <f t="shared" si="37"/>
        <v>21300</v>
      </c>
      <c r="AA89" s="68">
        <f t="shared" si="38"/>
        <v>14000</v>
      </c>
      <c r="AB89" s="68">
        <f>Y89*Skräpmätning!$B$5</f>
        <v>137274.16500000001</v>
      </c>
      <c r="AC89" s="68">
        <f>Z89*Skräpmätning!$B$5</f>
        <v>12352.935000000001</v>
      </c>
      <c r="AD89" s="68">
        <f t="shared" si="41"/>
        <v>10200</v>
      </c>
      <c r="AE89" s="68">
        <f t="shared" si="39"/>
        <v>14000</v>
      </c>
      <c r="AF89" s="68">
        <f t="shared" si="40"/>
        <v>173827.1</v>
      </c>
      <c r="AH89" s="68"/>
    </row>
    <row r="90" spans="1:34" ht="16" x14ac:dyDescent="0.35">
      <c r="A90" s="55" t="s">
        <v>320</v>
      </c>
      <c r="B90" s="66">
        <f>_xlfn.XLOOKUP(A90,Indata!A:A,Indata!C:C)</f>
        <v>4728</v>
      </c>
      <c r="C90" s="108">
        <f>_xlfn.XLOOKUP(A90,Indata!A:A,Indata!S:S)</f>
        <v>113456</v>
      </c>
      <c r="D90" s="108">
        <f>_xlfn.XLOOKUP(A90,Indata!A:A,Indata!S:S)+_xlfn.XLOOKUP(A90,Indata!A:A,Indata!Q:Q)</f>
        <v>113456</v>
      </c>
      <c r="E90" s="109">
        <f>_xlfn.XLOOKUP(A90,Indata!A:A,Indata!O:O)</f>
        <v>111456</v>
      </c>
      <c r="F90" s="109">
        <f>_xlfn.XLOOKUP(A90,Indata!A:A,Indata!P:P)</f>
        <v>0</v>
      </c>
      <c r="G90" s="109">
        <f>_xlfn.XLOOKUP(A90,Indata!A:A,Indata!Q:Q)</f>
        <v>0</v>
      </c>
      <c r="H90" s="108">
        <f>_xlfn.XLOOKUP(A90,Indata!A:A,Indata!R:R)</f>
        <v>2000</v>
      </c>
      <c r="I90" s="110">
        <f t="shared" si="21"/>
        <v>23.996615905245346</v>
      </c>
      <c r="J90" s="110">
        <f t="shared" si="22"/>
        <v>23.573604060913706</v>
      </c>
      <c r="K90" s="110" t="str">
        <f t="shared" si="23"/>
        <v>0</v>
      </c>
      <c r="L90" s="110" t="str">
        <f t="shared" si="24"/>
        <v>0</v>
      </c>
      <c r="M90" s="110">
        <f t="shared" si="25"/>
        <v>0.4230118443316413</v>
      </c>
      <c r="N90" s="67">
        <f>_xlfn.XLOOKUP(A90,'Beräkning prediktionsvärde'!$A$2:$A$291,'Beräkning prediktionsvärde'!$Q$2:$Q$291)</f>
        <v>31.204844475642943</v>
      </c>
      <c r="O90" s="68">
        <f t="shared" si="26"/>
        <v>147536.50468083983</v>
      </c>
      <c r="P90" s="35">
        <f t="shared" si="27"/>
        <v>-7.2082285703975977</v>
      </c>
      <c r="Q90" s="69">
        <f t="shared" si="28"/>
        <v>-0.23099709969790125</v>
      </c>
      <c r="R90" s="70">
        <f t="shared" si="29"/>
        <v>30.654766128519071</v>
      </c>
      <c r="S90" s="70">
        <f t="shared" si="30"/>
        <v>0</v>
      </c>
      <c r="T90" s="70">
        <f t="shared" si="31"/>
        <v>0.55007834712387083</v>
      </c>
      <c r="U90" s="68">
        <f t="shared" si="32"/>
        <v>144935.73425563818</v>
      </c>
      <c r="V90" s="68">
        <f t="shared" si="33"/>
        <v>0</v>
      </c>
      <c r="W90" s="68">
        <f t="shared" si="34"/>
        <v>2600.7704252016611</v>
      </c>
      <c r="X90" s="68">
        <f t="shared" si="35"/>
        <v>113456</v>
      </c>
      <c r="Y90" s="68">
        <f t="shared" si="36"/>
        <v>111456</v>
      </c>
      <c r="Z90" s="68">
        <f t="shared" si="37"/>
        <v>0</v>
      </c>
      <c r="AA90" s="68">
        <f t="shared" si="38"/>
        <v>2000.0000000000002</v>
      </c>
      <c r="AB90" s="68">
        <f>Y90*Skräpmätning!$B$5</f>
        <v>64638.907200000009</v>
      </c>
      <c r="AC90" s="68">
        <f>Z90*Skräpmätning!$B$5</f>
        <v>0</v>
      </c>
      <c r="AD90" s="68">
        <f t="shared" si="41"/>
        <v>0</v>
      </c>
      <c r="AE90" s="68">
        <f t="shared" si="39"/>
        <v>2000.0000000000002</v>
      </c>
      <c r="AF90" s="68">
        <f t="shared" si="40"/>
        <v>66638.907200000016</v>
      </c>
      <c r="AH90" s="68"/>
    </row>
    <row r="91" spans="1:34" ht="16" x14ac:dyDescent="0.35">
      <c r="A91" s="55" t="s">
        <v>18</v>
      </c>
      <c r="B91" s="66">
        <f>_xlfn.XLOOKUP(A91,Indata!A:A,Indata!C:C)</f>
        <v>86330</v>
      </c>
      <c r="C91" s="108">
        <f>_xlfn.XLOOKUP(A91,Indata!A:A,Indata!S:S)</f>
        <v>8188575</v>
      </c>
      <c r="D91" s="108">
        <f>_xlfn.XLOOKUP(A91,Indata!A:A,Indata!S:S)+_xlfn.XLOOKUP(A91,Indata!A:A,Indata!Q:Q)</f>
        <v>8228575</v>
      </c>
      <c r="E91" s="109">
        <f>_xlfn.XLOOKUP(A91,Indata!A:A,Indata!O:O)</f>
        <v>6620575</v>
      </c>
      <c r="F91" s="109">
        <f>_xlfn.XLOOKUP(A91,Indata!A:A,Indata!P:P)</f>
        <v>1132000</v>
      </c>
      <c r="G91" s="109">
        <f>_xlfn.XLOOKUP(A91,Indata!A:A,Indata!Q:Q)</f>
        <v>40000</v>
      </c>
      <c r="H91" s="108">
        <f>_xlfn.XLOOKUP(A91,Indata!A:A,Indata!R:R)</f>
        <v>436000</v>
      </c>
      <c r="I91" s="110">
        <f t="shared" si="21"/>
        <v>94.852021313564236</v>
      </c>
      <c r="J91" s="110">
        <f t="shared" si="22"/>
        <v>76.689157882543725</v>
      </c>
      <c r="K91" s="110">
        <f t="shared" si="23"/>
        <v>13.112475385150006</v>
      </c>
      <c r="L91" s="110">
        <f t="shared" si="24"/>
        <v>0.46333835283215569</v>
      </c>
      <c r="M91" s="110">
        <f t="shared" si="25"/>
        <v>5.0503880458704966</v>
      </c>
      <c r="N91" s="67">
        <f>_xlfn.XLOOKUP(A91,'Beräkning prediktionsvärde'!$A$2:$A$291,'Beräkning prediktionsvärde'!$Q$2:$Q$291)</f>
        <v>39.014835966526753</v>
      </c>
      <c r="O91" s="68">
        <f t="shared" si="26"/>
        <v>3368150.7889902545</v>
      </c>
      <c r="P91" s="35">
        <f t="shared" si="27"/>
        <v>55.837185347037483</v>
      </c>
      <c r="Q91" s="69">
        <f t="shared" si="28"/>
        <v>1.4311782675427283</v>
      </c>
      <c r="R91" s="70">
        <f t="shared" si="29"/>
        <v>31.544029044014113</v>
      </c>
      <c r="S91" s="70">
        <f t="shared" si="30"/>
        <v>5.3934652017119324</v>
      </c>
      <c r="T91" s="70">
        <f t="shared" si="31"/>
        <v>2.0773417208007086</v>
      </c>
      <c r="U91" s="68">
        <f t="shared" si="32"/>
        <v>2723196.0273697386</v>
      </c>
      <c r="V91" s="68">
        <f t="shared" si="33"/>
        <v>465617.85086379113</v>
      </c>
      <c r="W91" s="68">
        <f t="shared" si="34"/>
        <v>179336.91075672518</v>
      </c>
      <c r="X91" s="68">
        <f t="shared" si="35"/>
        <v>3368150.7889902545</v>
      </c>
      <c r="Y91" s="68">
        <f t="shared" si="36"/>
        <v>2723196.0273697386</v>
      </c>
      <c r="Z91" s="68">
        <f t="shared" si="37"/>
        <v>465617.85086379113</v>
      </c>
      <c r="AA91" s="68">
        <f t="shared" si="38"/>
        <v>179336.91075672518</v>
      </c>
      <c r="AB91" s="68">
        <f>Y91*Skräpmätning!$B$5</f>
        <v>1579317.53607308</v>
      </c>
      <c r="AC91" s="68">
        <f>Z91*Skräpmätning!$B$5</f>
        <v>270035.07260845572</v>
      </c>
      <c r="AD91" s="68">
        <f t="shared" si="41"/>
        <v>40000</v>
      </c>
      <c r="AE91" s="68">
        <f t="shared" si="39"/>
        <v>179336.91075672518</v>
      </c>
      <c r="AF91" s="68">
        <f t="shared" si="40"/>
        <v>2068689.5194382609</v>
      </c>
      <c r="AH91" s="68"/>
    </row>
    <row r="92" spans="1:34" ht="16" x14ac:dyDescent="0.35">
      <c r="A92" s="55" t="s">
        <v>87</v>
      </c>
      <c r="B92" s="66">
        <f>_xlfn.XLOOKUP(A92,Indata!A:A,Indata!C:C)</f>
        <v>146161</v>
      </c>
      <c r="C92" s="108">
        <f>_xlfn.XLOOKUP(A92,Indata!A:A,Indata!S:S)</f>
        <v>3864000</v>
      </c>
      <c r="D92" s="108">
        <f>_xlfn.XLOOKUP(A92,Indata!A:A,Indata!S:S)+_xlfn.XLOOKUP(A92,Indata!A:A,Indata!Q:Q)</f>
        <v>3866700</v>
      </c>
      <c r="E92" s="109">
        <f>_xlfn.XLOOKUP(A92,Indata!A:A,Indata!O:O)</f>
        <v>3542000</v>
      </c>
      <c r="F92" s="109">
        <f>_xlfn.XLOOKUP(A92,Indata!A:A,Indata!P:P)</f>
        <v>322000</v>
      </c>
      <c r="G92" s="109">
        <f>_xlfn.XLOOKUP(A92,Indata!A:A,Indata!Q:Q)</f>
        <v>2700</v>
      </c>
      <c r="H92" s="108">
        <f>_xlfn.XLOOKUP(A92,Indata!A:A,Indata!R:R)</f>
        <v>0</v>
      </c>
      <c r="I92" s="110">
        <f t="shared" si="21"/>
        <v>26.436600734806138</v>
      </c>
      <c r="J92" s="110">
        <f t="shared" si="22"/>
        <v>24.233550673572292</v>
      </c>
      <c r="K92" s="110">
        <f t="shared" si="23"/>
        <v>2.2030500612338448</v>
      </c>
      <c r="L92" s="110">
        <f t="shared" si="24"/>
        <v>1.8472780016557083E-2</v>
      </c>
      <c r="M92" s="110" t="str">
        <f t="shared" si="25"/>
        <v>0</v>
      </c>
      <c r="N92" s="67">
        <f>_xlfn.XLOOKUP(A92,'Beräkning prediktionsvärde'!$A$2:$A$291,'Beräkning prediktionsvärde'!$Q$2:$Q$291)</f>
        <v>41.462521217592617</v>
      </c>
      <c r="O92" s="68">
        <f t="shared" si="26"/>
        <v>6060203.5636845548</v>
      </c>
      <c r="P92" s="35">
        <f t="shared" si="27"/>
        <v>-15.025920482786479</v>
      </c>
      <c r="Q92" s="69">
        <f t="shared" si="28"/>
        <v>-0.36239765555817083</v>
      </c>
      <c r="R92" s="70">
        <f t="shared" si="29"/>
        <v>38.007311116126566</v>
      </c>
      <c r="S92" s="70">
        <f t="shared" si="30"/>
        <v>3.4552101014660512</v>
      </c>
      <c r="T92" s="70">
        <f t="shared" si="31"/>
        <v>0</v>
      </c>
      <c r="U92" s="68">
        <f t="shared" si="32"/>
        <v>5555186.6000441751</v>
      </c>
      <c r="V92" s="68">
        <f t="shared" si="33"/>
        <v>505016.96364037949</v>
      </c>
      <c r="W92" s="68">
        <f t="shared" si="34"/>
        <v>0</v>
      </c>
      <c r="X92" s="68">
        <f t="shared" si="35"/>
        <v>3864000</v>
      </c>
      <c r="Y92" s="68">
        <f t="shared" si="36"/>
        <v>3542000</v>
      </c>
      <c r="Z92" s="68">
        <f t="shared" si="37"/>
        <v>322000</v>
      </c>
      <c r="AA92" s="68">
        <f t="shared" si="38"/>
        <v>0</v>
      </c>
      <c r="AB92" s="68">
        <f>Y92*Skräpmätning!$B$5</f>
        <v>2054182.9000000004</v>
      </c>
      <c r="AC92" s="68">
        <f>Z92*Skräpmätning!$B$5</f>
        <v>186743.90000000002</v>
      </c>
      <c r="AD92" s="68">
        <f t="shared" si="41"/>
        <v>2700</v>
      </c>
      <c r="AE92" s="68">
        <f t="shared" si="39"/>
        <v>0</v>
      </c>
      <c r="AF92" s="68">
        <f t="shared" si="40"/>
        <v>2243626.8000000003</v>
      </c>
      <c r="AH92" s="68"/>
    </row>
    <row r="93" spans="1:34" ht="16" x14ac:dyDescent="0.35">
      <c r="A93" s="55" t="s">
        <v>322</v>
      </c>
      <c r="B93" s="66">
        <f>_xlfn.XLOOKUP(A93,Indata!A:A,Indata!C:C)</f>
        <v>15547</v>
      </c>
      <c r="C93" s="108">
        <f>_xlfn.XLOOKUP(A93,Indata!A:A,Indata!S:S)</f>
        <v>107320</v>
      </c>
      <c r="D93" s="108">
        <f>_xlfn.XLOOKUP(A93,Indata!A:A,Indata!S:S)+_xlfn.XLOOKUP(A93,Indata!A:A,Indata!Q:Q)</f>
        <v>113776</v>
      </c>
      <c r="E93" s="109">
        <f>_xlfn.XLOOKUP(A93,Indata!A:A,Indata!O:O)</f>
        <v>103000</v>
      </c>
      <c r="F93" s="109">
        <f>_xlfn.XLOOKUP(A93,Indata!A:A,Indata!P:P)</f>
        <v>4320</v>
      </c>
      <c r="G93" s="109">
        <f>_xlfn.XLOOKUP(A93,Indata!A:A,Indata!Q:Q)</f>
        <v>6456</v>
      </c>
      <c r="H93" s="108">
        <f>_xlfn.XLOOKUP(A93,Indata!A:A,Indata!R:R)</f>
        <v>0</v>
      </c>
      <c r="I93" s="110">
        <f t="shared" si="21"/>
        <v>6.9029394738534764</v>
      </c>
      <c r="J93" s="110">
        <f t="shared" si="22"/>
        <v>6.6250723612272466</v>
      </c>
      <c r="K93" s="110">
        <f t="shared" si="23"/>
        <v>0.27786711262623015</v>
      </c>
      <c r="L93" s="110">
        <f t="shared" si="24"/>
        <v>0.41525696275808838</v>
      </c>
      <c r="M93" s="110" t="str">
        <f t="shared" si="25"/>
        <v>0</v>
      </c>
      <c r="N93" s="67">
        <f>_xlfn.XLOOKUP(A93,'Beräkning prediktionsvärde'!$A$2:$A$291,'Beräkning prediktionsvärde'!$Q$2:$Q$291)</f>
        <v>31.948375856154957</v>
      </c>
      <c r="O93" s="68">
        <f t="shared" si="26"/>
        <v>496701.39943564113</v>
      </c>
      <c r="P93" s="35">
        <f t="shared" si="27"/>
        <v>-25.045436382301482</v>
      </c>
      <c r="Q93" s="69">
        <f t="shared" si="28"/>
        <v>-0.78393457292059487</v>
      </c>
      <c r="R93" s="70">
        <f t="shared" si="29"/>
        <v>30.662343581661951</v>
      </c>
      <c r="S93" s="70">
        <f t="shared" si="30"/>
        <v>1.2860322744930059</v>
      </c>
      <c r="T93" s="70">
        <f t="shared" si="31"/>
        <v>0</v>
      </c>
      <c r="U93" s="68">
        <f t="shared" si="32"/>
        <v>476707.45566409832</v>
      </c>
      <c r="V93" s="68">
        <f t="shared" si="33"/>
        <v>19993.943771542763</v>
      </c>
      <c r="W93" s="68">
        <f t="shared" si="34"/>
        <v>0</v>
      </c>
      <c r="X93" s="68">
        <f t="shared" si="35"/>
        <v>107320</v>
      </c>
      <c r="Y93" s="68">
        <f t="shared" si="36"/>
        <v>103000</v>
      </c>
      <c r="Z93" s="68">
        <f t="shared" si="37"/>
        <v>4320</v>
      </c>
      <c r="AA93" s="68">
        <f t="shared" si="38"/>
        <v>0</v>
      </c>
      <c r="AB93" s="68">
        <f>Y93*Skräpmätning!$B$5</f>
        <v>59734.850000000006</v>
      </c>
      <c r="AC93" s="68">
        <f>Z93*Skräpmätning!$B$5</f>
        <v>2505.3840000000005</v>
      </c>
      <c r="AD93" s="68">
        <f t="shared" si="41"/>
        <v>6456</v>
      </c>
      <c r="AE93" s="68">
        <f t="shared" si="39"/>
        <v>0</v>
      </c>
      <c r="AF93" s="68">
        <f t="shared" si="40"/>
        <v>68696.233999999997</v>
      </c>
      <c r="AH93" s="68"/>
    </row>
    <row r="94" spans="1:34" ht="16" x14ac:dyDescent="0.35">
      <c r="A94" s="55" t="s">
        <v>110</v>
      </c>
      <c r="B94" s="66">
        <f>_xlfn.XLOOKUP(A94,Indata!A:A,Indata!C:C)</f>
        <v>72304</v>
      </c>
      <c r="C94" s="108">
        <f>_xlfn.XLOOKUP(A94,Indata!A:A,Indata!S:S)</f>
        <v>1218000</v>
      </c>
      <c r="D94" s="108">
        <f>_xlfn.XLOOKUP(A94,Indata!A:A,Indata!S:S)+_xlfn.XLOOKUP(A94,Indata!A:A,Indata!Q:Q)</f>
        <v>1226800</v>
      </c>
      <c r="E94" s="109">
        <f>_xlfn.XLOOKUP(A94,Indata!A:A,Indata!O:O)</f>
        <v>1018500</v>
      </c>
      <c r="F94" s="109">
        <f>_xlfn.XLOOKUP(A94,Indata!A:A,Indata!P:P)</f>
        <v>139000</v>
      </c>
      <c r="G94" s="109">
        <f>_xlfn.XLOOKUP(A94,Indata!A:A,Indata!Q:Q)</f>
        <v>8800</v>
      </c>
      <c r="H94" s="108">
        <f>_xlfn.XLOOKUP(A94,Indata!A:A,Indata!R:R)</f>
        <v>60500</v>
      </c>
      <c r="I94" s="110">
        <f t="shared" si="21"/>
        <v>16.845541048904625</v>
      </c>
      <c r="J94" s="110">
        <f t="shared" si="22"/>
        <v>14.086357601239213</v>
      </c>
      <c r="K94" s="110">
        <f t="shared" si="23"/>
        <v>1.9224385926089842</v>
      </c>
      <c r="L94" s="110">
        <f t="shared" si="24"/>
        <v>0.12170834255366232</v>
      </c>
      <c r="M94" s="110">
        <f t="shared" si="25"/>
        <v>0.83674485505642837</v>
      </c>
      <c r="N94" s="67">
        <f>_xlfn.XLOOKUP(A94,'Beräkning prediktionsvärde'!$A$2:$A$291,'Beräkning prediktionsvärde'!$Q$2:$Q$291)</f>
        <v>40.593533621294021</v>
      </c>
      <c r="O94" s="68">
        <f t="shared" si="26"/>
        <v>2935074.8549540429</v>
      </c>
      <c r="P94" s="35">
        <f t="shared" si="27"/>
        <v>-23.747992572389396</v>
      </c>
      <c r="Q94" s="69">
        <f t="shared" si="28"/>
        <v>-0.58501910166135396</v>
      </c>
      <c r="R94" s="70">
        <f t="shared" si="29"/>
        <v>33.944592769530345</v>
      </c>
      <c r="S94" s="70">
        <f t="shared" si="30"/>
        <v>4.6325953804268218</v>
      </c>
      <c r="T94" s="70">
        <f t="shared" si="31"/>
        <v>2.0163454713368543</v>
      </c>
      <c r="U94" s="68">
        <f t="shared" si="32"/>
        <v>2454329.8356081219</v>
      </c>
      <c r="V94" s="68">
        <f t="shared" si="33"/>
        <v>334955.17638638092</v>
      </c>
      <c r="W94" s="68">
        <f t="shared" si="34"/>
        <v>145789.84295953991</v>
      </c>
      <c r="X94" s="68">
        <f t="shared" si="35"/>
        <v>1218000</v>
      </c>
      <c r="Y94" s="68">
        <f t="shared" si="36"/>
        <v>1018499.9999999999</v>
      </c>
      <c r="Z94" s="68">
        <f t="shared" si="37"/>
        <v>139000</v>
      </c>
      <c r="AA94" s="68">
        <f t="shared" si="38"/>
        <v>60500</v>
      </c>
      <c r="AB94" s="68">
        <f>Y94*Skräpmätning!$B$5</f>
        <v>590679.07499999995</v>
      </c>
      <c r="AC94" s="68">
        <f>Z94*Skräpmätning!$B$5</f>
        <v>80613.050000000017</v>
      </c>
      <c r="AD94" s="68">
        <f t="shared" si="41"/>
        <v>8800</v>
      </c>
      <c r="AE94" s="68">
        <f t="shared" si="39"/>
        <v>60500</v>
      </c>
      <c r="AF94" s="68">
        <f t="shared" si="40"/>
        <v>740592.125</v>
      </c>
      <c r="AH94" s="68"/>
    </row>
    <row r="95" spans="1:34" ht="16" x14ac:dyDescent="0.35">
      <c r="A95" s="55" t="s">
        <v>184</v>
      </c>
      <c r="B95" s="66">
        <f>_xlfn.XLOOKUP(A95,Indata!A:A,Indata!C:C)</f>
        <v>7061</v>
      </c>
      <c r="C95" s="108">
        <f>_xlfn.XLOOKUP(A95,Indata!A:A,Indata!S:S)</f>
        <v>134550</v>
      </c>
      <c r="D95" s="108">
        <f>_xlfn.XLOOKUP(A95,Indata!A:A,Indata!S:S)+_xlfn.XLOOKUP(A95,Indata!A:A,Indata!Q:Q)</f>
        <v>135900</v>
      </c>
      <c r="E95" s="109">
        <f>_xlfn.XLOOKUP(A95,Indata!A:A,Indata!O:O)</f>
        <v>132300</v>
      </c>
      <c r="F95" s="109">
        <f>_xlfn.XLOOKUP(A95,Indata!A:A,Indata!P:P)</f>
        <v>2250</v>
      </c>
      <c r="G95" s="109">
        <f>_xlfn.XLOOKUP(A95,Indata!A:A,Indata!Q:Q)</f>
        <v>1350</v>
      </c>
      <c r="H95" s="108">
        <f>_xlfn.XLOOKUP(A95,Indata!A:A,Indata!R:R)</f>
        <v>0</v>
      </c>
      <c r="I95" s="110">
        <f t="shared" si="21"/>
        <v>19.055374592833875</v>
      </c>
      <c r="J95" s="110">
        <f t="shared" si="22"/>
        <v>18.736722843789831</v>
      </c>
      <c r="K95" s="110">
        <f t="shared" si="23"/>
        <v>0.31865174904404475</v>
      </c>
      <c r="L95" s="110">
        <f t="shared" si="24"/>
        <v>0.19119104942642684</v>
      </c>
      <c r="M95" s="110" t="str">
        <f t="shared" si="25"/>
        <v>0</v>
      </c>
      <c r="N95" s="67">
        <f>_xlfn.XLOOKUP(A95,'Beräkning prediktionsvärde'!$A$2:$A$291,'Beräkning prediktionsvärde'!$Q$2:$Q$291)</f>
        <v>34.016923841715744</v>
      </c>
      <c r="O95" s="68">
        <f t="shared" si="26"/>
        <v>240193.49924635488</v>
      </c>
      <c r="P95" s="35">
        <f t="shared" si="27"/>
        <v>-14.96154924888187</v>
      </c>
      <c r="Q95" s="69">
        <f t="shared" si="28"/>
        <v>-0.43982663801405153</v>
      </c>
      <c r="R95" s="70">
        <f t="shared" si="29"/>
        <v>33.448078961419498</v>
      </c>
      <c r="S95" s="70">
        <f t="shared" si="30"/>
        <v>0.56884488029624991</v>
      </c>
      <c r="T95" s="70">
        <f t="shared" si="31"/>
        <v>0</v>
      </c>
      <c r="U95" s="68">
        <f t="shared" si="32"/>
        <v>236176.88554658307</v>
      </c>
      <c r="V95" s="68">
        <f t="shared" si="33"/>
        <v>4016.6136997718204</v>
      </c>
      <c r="W95" s="68">
        <f t="shared" si="34"/>
        <v>0</v>
      </c>
      <c r="X95" s="68">
        <f t="shared" si="35"/>
        <v>134550</v>
      </c>
      <c r="Y95" s="68">
        <f t="shared" si="36"/>
        <v>132300</v>
      </c>
      <c r="Z95" s="68">
        <f t="shared" si="37"/>
        <v>2250</v>
      </c>
      <c r="AA95" s="68">
        <f t="shared" si="38"/>
        <v>0</v>
      </c>
      <c r="AB95" s="68">
        <f>Y95*Skräpmätning!$B$5</f>
        <v>76727.385000000009</v>
      </c>
      <c r="AC95" s="68">
        <f>Z95*Skräpmätning!$B$5</f>
        <v>1304.8875000000003</v>
      </c>
      <c r="AD95" s="68">
        <f t="shared" si="41"/>
        <v>1350</v>
      </c>
      <c r="AE95" s="68">
        <f t="shared" si="39"/>
        <v>0</v>
      </c>
      <c r="AF95" s="68">
        <f t="shared" si="40"/>
        <v>79382.272500000006</v>
      </c>
      <c r="AH95" s="68"/>
    </row>
    <row r="96" spans="1:34" ht="16" x14ac:dyDescent="0.35">
      <c r="A96" s="55" t="s">
        <v>123</v>
      </c>
      <c r="B96" s="66">
        <f>_xlfn.XLOOKUP(A96,Indata!A:A,Indata!C:C)</f>
        <v>31996</v>
      </c>
      <c r="C96" s="108">
        <f>_xlfn.XLOOKUP(A96,Indata!A:A,Indata!S:S)</f>
        <v>1955694</v>
      </c>
      <c r="D96" s="108">
        <f>_xlfn.XLOOKUP(A96,Indata!A:A,Indata!S:S)+_xlfn.XLOOKUP(A96,Indata!A:A,Indata!Q:Q)</f>
        <v>1959894</v>
      </c>
      <c r="E96" s="109">
        <f>_xlfn.XLOOKUP(A96,Indata!A:A,Indata!O:O)</f>
        <v>1834734</v>
      </c>
      <c r="F96" s="109">
        <f>_xlfn.XLOOKUP(A96,Indata!A:A,Indata!P:P)</f>
        <v>120960</v>
      </c>
      <c r="G96" s="109">
        <f>_xlfn.XLOOKUP(A96,Indata!A:A,Indata!Q:Q)</f>
        <v>4200</v>
      </c>
      <c r="H96" s="108">
        <f>_xlfn.XLOOKUP(A96,Indata!A:A,Indata!R:R)</f>
        <v>0</v>
      </c>
      <c r="I96" s="110">
        <f t="shared" si="21"/>
        <v>61.123077884735594</v>
      </c>
      <c r="J96" s="110">
        <f t="shared" si="22"/>
        <v>57.342605325665708</v>
      </c>
      <c r="K96" s="110">
        <f t="shared" si="23"/>
        <v>3.7804725590698838</v>
      </c>
      <c r="L96" s="110">
        <f t="shared" si="24"/>
        <v>0.13126640830103764</v>
      </c>
      <c r="M96" s="110" t="str">
        <f t="shared" si="25"/>
        <v>0</v>
      </c>
      <c r="N96" s="67">
        <f>_xlfn.XLOOKUP(A96,'Beräkning prediktionsvärde'!$A$2:$A$291,'Beräkning prediktionsvärde'!$Q$2:$Q$291)</f>
        <v>33.142373934982743</v>
      </c>
      <c r="O96" s="68">
        <f t="shared" si="26"/>
        <v>1060423.3964237079</v>
      </c>
      <c r="P96" s="35">
        <f t="shared" si="27"/>
        <v>27.980703949752851</v>
      </c>
      <c r="Q96" s="69">
        <f t="shared" si="28"/>
        <v>0.84425768668967893</v>
      </c>
      <c r="R96" s="70">
        <f t="shared" si="29"/>
        <v>31.092512580816134</v>
      </c>
      <c r="S96" s="70">
        <f t="shared" si="30"/>
        <v>2.0498613541666093</v>
      </c>
      <c r="T96" s="70">
        <f t="shared" si="31"/>
        <v>0</v>
      </c>
      <c r="U96" s="68">
        <f t="shared" si="32"/>
        <v>994836.03253579303</v>
      </c>
      <c r="V96" s="68">
        <f t="shared" si="33"/>
        <v>65587.363887914835</v>
      </c>
      <c r="W96" s="68">
        <f t="shared" si="34"/>
        <v>0</v>
      </c>
      <c r="X96" s="68">
        <f t="shared" si="35"/>
        <v>1060423.3964237079</v>
      </c>
      <c r="Y96" s="68">
        <f t="shared" si="36"/>
        <v>994836.03253579314</v>
      </c>
      <c r="Z96" s="68">
        <f t="shared" si="37"/>
        <v>65587.363887914835</v>
      </c>
      <c r="AA96" s="68">
        <f t="shared" si="38"/>
        <v>0</v>
      </c>
      <c r="AB96" s="68">
        <f>Y96*Skräpmätning!$B$5</f>
        <v>576955.15706913336</v>
      </c>
      <c r="AC96" s="68">
        <f>Z96*Skräpmätning!$B$5</f>
        <v>38037.391686796211</v>
      </c>
      <c r="AD96" s="68">
        <f t="shared" si="41"/>
        <v>4200</v>
      </c>
      <c r="AE96" s="68">
        <f t="shared" si="39"/>
        <v>0</v>
      </c>
      <c r="AF96" s="68">
        <f t="shared" si="40"/>
        <v>619192.54875592957</v>
      </c>
      <c r="AH96" s="68"/>
    </row>
    <row r="97" spans="1:34" ht="16" x14ac:dyDescent="0.35">
      <c r="A97" s="55" t="s">
        <v>243</v>
      </c>
      <c r="B97" s="66">
        <f>_xlfn.XLOOKUP(A97,Indata!A:A,Indata!C:C)</f>
        <v>30261</v>
      </c>
      <c r="C97" s="108">
        <f>_xlfn.XLOOKUP(A97,Indata!A:A,Indata!S:S)</f>
        <v>561731</v>
      </c>
      <c r="D97" s="108">
        <f>_xlfn.XLOOKUP(A97,Indata!A:A,Indata!S:S)+_xlfn.XLOOKUP(A97,Indata!A:A,Indata!Q:Q)</f>
        <v>563856</v>
      </c>
      <c r="E97" s="109">
        <f>_xlfn.XLOOKUP(A97,Indata!A:A,Indata!O:O)</f>
        <v>521956</v>
      </c>
      <c r="F97" s="109">
        <f>_xlfn.XLOOKUP(A97,Indata!A:A,Indata!P:P)</f>
        <v>39775</v>
      </c>
      <c r="G97" s="109">
        <f>_xlfn.XLOOKUP(A97,Indata!A:A,Indata!Q:Q)</f>
        <v>2125</v>
      </c>
      <c r="H97" s="108">
        <f>_xlfn.XLOOKUP(A97,Indata!A:A,Indata!R:R)</f>
        <v>0</v>
      </c>
      <c r="I97" s="110">
        <f t="shared" si="21"/>
        <v>18.56286970027428</v>
      </c>
      <c r="J97" s="110">
        <f t="shared" si="22"/>
        <v>17.24847163015102</v>
      </c>
      <c r="K97" s="110">
        <f t="shared" si="23"/>
        <v>1.3143980701232609</v>
      </c>
      <c r="L97" s="110">
        <f t="shared" si="24"/>
        <v>7.0222398466673275E-2</v>
      </c>
      <c r="M97" s="110" t="str">
        <f t="shared" si="25"/>
        <v>0</v>
      </c>
      <c r="N97" s="67">
        <f>_xlfn.XLOOKUP(A97,'Beräkning prediktionsvärde'!$A$2:$A$291,'Beräkning prediktionsvärde'!$Q$2:$Q$291)</f>
        <v>33.426261954813107</v>
      </c>
      <c r="O97" s="68">
        <f t="shared" si="26"/>
        <v>1011512.1130145994</v>
      </c>
      <c r="P97" s="35">
        <f t="shared" si="27"/>
        <v>-14.863392254538827</v>
      </c>
      <c r="Q97" s="69">
        <f t="shared" si="28"/>
        <v>-0.44466211252193638</v>
      </c>
      <c r="R97" s="70">
        <f t="shared" si="29"/>
        <v>31.059418093155674</v>
      </c>
      <c r="S97" s="70">
        <f t="shared" si="30"/>
        <v>2.3668438616574323</v>
      </c>
      <c r="T97" s="70">
        <f t="shared" si="31"/>
        <v>0</v>
      </c>
      <c r="U97" s="68">
        <f t="shared" si="32"/>
        <v>939889.05091698386</v>
      </c>
      <c r="V97" s="68">
        <f t="shared" si="33"/>
        <v>71623.062097615562</v>
      </c>
      <c r="W97" s="68">
        <f t="shared" si="34"/>
        <v>0</v>
      </c>
      <c r="X97" s="68">
        <f t="shared" si="35"/>
        <v>561731</v>
      </c>
      <c r="Y97" s="68">
        <f t="shared" si="36"/>
        <v>521956</v>
      </c>
      <c r="Z97" s="68">
        <f t="shared" si="37"/>
        <v>39775</v>
      </c>
      <c r="AA97" s="68">
        <f t="shared" si="38"/>
        <v>0</v>
      </c>
      <c r="AB97" s="68">
        <f>Y97*Skräpmätning!$B$5</f>
        <v>302708.38220000005</v>
      </c>
      <c r="AC97" s="68">
        <f>Z97*Skräpmätning!$B$5</f>
        <v>23067.511250000003</v>
      </c>
      <c r="AD97" s="68">
        <f t="shared" si="41"/>
        <v>2125</v>
      </c>
      <c r="AE97" s="68">
        <f t="shared" si="39"/>
        <v>0</v>
      </c>
      <c r="AF97" s="68">
        <f t="shared" si="40"/>
        <v>327900.89345000003</v>
      </c>
      <c r="AH97" s="68"/>
    </row>
    <row r="98" spans="1:34" ht="16" x14ac:dyDescent="0.35">
      <c r="A98" s="55" t="s">
        <v>121</v>
      </c>
      <c r="B98" s="66">
        <f>_xlfn.XLOOKUP(A98,Indata!A:A,Indata!C:C)</f>
        <v>66420</v>
      </c>
      <c r="C98" s="108">
        <f>_xlfn.XLOOKUP(A98,Indata!A:A,Indata!S:S)</f>
        <v>1871679</v>
      </c>
      <c r="D98" s="108">
        <f>_xlfn.XLOOKUP(A98,Indata!A:A,Indata!S:S)+_xlfn.XLOOKUP(A98,Indata!A:A,Indata!Q:Q)</f>
        <v>1871679</v>
      </c>
      <c r="E98" s="109">
        <f>_xlfn.XLOOKUP(A98,Indata!A:A,Indata!O:O)</f>
        <v>1871679</v>
      </c>
      <c r="F98" s="109">
        <f>_xlfn.XLOOKUP(A98,Indata!A:A,Indata!P:P)</f>
        <v>0</v>
      </c>
      <c r="G98" s="109">
        <f>_xlfn.XLOOKUP(A98,Indata!A:A,Indata!Q:Q)</f>
        <v>0</v>
      </c>
      <c r="H98" s="108">
        <f>_xlfn.XLOOKUP(A98,Indata!A:A,Indata!R:R)</f>
        <v>0</v>
      </c>
      <c r="I98" s="110">
        <f t="shared" si="21"/>
        <v>28.179448961156279</v>
      </c>
      <c r="J98" s="110">
        <f t="shared" si="22"/>
        <v>28.179448961156279</v>
      </c>
      <c r="K98" s="110" t="str">
        <f t="shared" si="23"/>
        <v>0</v>
      </c>
      <c r="L98" s="110" t="str">
        <f t="shared" si="24"/>
        <v>0</v>
      </c>
      <c r="M98" s="110" t="str">
        <f t="shared" si="25"/>
        <v>0</v>
      </c>
      <c r="N98" s="67">
        <f>_xlfn.XLOOKUP(A98,'Beräkning prediktionsvärde'!$A$2:$A$291,'Beräkning prediktionsvärde'!$Q$2:$Q$291)</f>
        <v>32.325937833518914</v>
      </c>
      <c r="O98" s="68">
        <f t="shared" si="26"/>
        <v>2147088.7909023263</v>
      </c>
      <c r="P98" s="35">
        <f t="shared" si="27"/>
        <v>-4.1464888723626352</v>
      </c>
      <c r="Q98" s="69">
        <f t="shared" si="28"/>
        <v>-0.12827126296280639</v>
      </c>
      <c r="R98" s="70">
        <f t="shared" si="29"/>
        <v>32.325937833518914</v>
      </c>
      <c r="S98" s="70">
        <f t="shared" si="30"/>
        <v>0</v>
      </c>
      <c r="T98" s="70">
        <f t="shared" si="31"/>
        <v>0</v>
      </c>
      <c r="U98" s="68">
        <f t="shared" si="32"/>
        <v>2147088.7909023263</v>
      </c>
      <c r="V98" s="68">
        <f t="shared" si="33"/>
        <v>0</v>
      </c>
      <c r="W98" s="68">
        <f t="shared" si="34"/>
        <v>0</v>
      </c>
      <c r="X98" s="68">
        <f t="shared" si="35"/>
        <v>1871679</v>
      </c>
      <c r="Y98" s="68">
        <f t="shared" si="36"/>
        <v>1871679</v>
      </c>
      <c r="Z98" s="68">
        <f t="shared" si="37"/>
        <v>0</v>
      </c>
      <c r="AA98" s="68">
        <f t="shared" si="38"/>
        <v>0</v>
      </c>
      <c r="AB98" s="68">
        <f>Y98*Skräpmätning!$B$5</f>
        <v>1085480.2360500002</v>
      </c>
      <c r="AC98" s="68">
        <f>Z98*Skräpmätning!$B$5</f>
        <v>0</v>
      </c>
      <c r="AD98" s="68">
        <f t="shared" si="41"/>
        <v>0</v>
      </c>
      <c r="AE98" s="68">
        <f t="shared" si="39"/>
        <v>0</v>
      </c>
      <c r="AF98" s="68">
        <f t="shared" si="40"/>
        <v>1085480.2360500002</v>
      </c>
      <c r="AH98" s="68"/>
    </row>
    <row r="99" spans="1:34" ht="16" x14ac:dyDescent="0.35">
      <c r="A99" s="55" t="s">
        <v>227</v>
      </c>
      <c r="B99" s="66">
        <f>_xlfn.XLOOKUP(A99,Indata!A:A,Indata!C:C)</f>
        <v>97233</v>
      </c>
      <c r="C99" s="108">
        <f>_xlfn.XLOOKUP(A99,Indata!A:A,Indata!S:S)</f>
        <v>1950000</v>
      </c>
      <c r="D99" s="108">
        <f>_xlfn.XLOOKUP(A99,Indata!A:A,Indata!S:S)+_xlfn.XLOOKUP(A99,Indata!A:A,Indata!Q:Q)</f>
        <v>1960000</v>
      </c>
      <c r="E99" s="109">
        <f>_xlfn.XLOOKUP(A99,Indata!A:A,Indata!O:O)</f>
        <v>1665000</v>
      </c>
      <c r="F99" s="109">
        <f>_xlfn.XLOOKUP(A99,Indata!A:A,Indata!P:P)</f>
        <v>285000</v>
      </c>
      <c r="G99" s="109">
        <f>_xlfn.XLOOKUP(A99,Indata!A:A,Indata!Q:Q)</f>
        <v>10000</v>
      </c>
      <c r="H99" s="108">
        <f>_xlfn.XLOOKUP(A99,Indata!A:A,Indata!R:R)</f>
        <v>0</v>
      </c>
      <c r="I99" s="110">
        <f t="shared" si="21"/>
        <v>20.054919626052882</v>
      </c>
      <c r="J99" s="110">
        <f t="shared" si="22"/>
        <v>17.123815988398999</v>
      </c>
      <c r="K99" s="110">
        <f t="shared" si="23"/>
        <v>2.9311036376538828</v>
      </c>
      <c r="L99" s="110">
        <f t="shared" si="24"/>
        <v>0.10284574167206607</v>
      </c>
      <c r="M99" s="110" t="str">
        <f t="shared" si="25"/>
        <v>0</v>
      </c>
      <c r="N99" s="67">
        <f>_xlfn.XLOOKUP(A99,'Beräkning prediktionsvärde'!$A$2:$A$291,'Beräkning prediktionsvärde'!$Q$2:$Q$291)</f>
        <v>40.319839516843565</v>
      </c>
      <c r="O99" s="68">
        <f t="shared" si="26"/>
        <v>3920418.9557412504</v>
      </c>
      <c r="P99" s="35">
        <f t="shared" si="27"/>
        <v>-20.264919890790683</v>
      </c>
      <c r="Q99" s="69">
        <f t="shared" si="28"/>
        <v>-0.50260418031488041</v>
      </c>
      <c r="R99" s="70">
        <f t="shared" si="29"/>
        <v>34.426939895151044</v>
      </c>
      <c r="S99" s="70">
        <f t="shared" si="30"/>
        <v>5.8928996216925214</v>
      </c>
      <c r="T99" s="70">
        <f t="shared" si="31"/>
        <v>0</v>
      </c>
      <c r="U99" s="68">
        <f t="shared" si="32"/>
        <v>3347434.6468252214</v>
      </c>
      <c r="V99" s="68">
        <f t="shared" si="33"/>
        <v>572984.30891602894</v>
      </c>
      <c r="W99" s="68">
        <f t="shared" si="34"/>
        <v>0</v>
      </c>
      <c r="X99" s="68">
        <f t="shared" si="35"/>
        <v>1950000</v>
      </c>
      <c r="Y99" s="68">
        <f t="shared" si="36"/>
        <v>1665000</v>
      </c>
      <c r="Z99" s="68">
        <f t="shared" si="37"/>
        <v>285000</v>
      </c>
      <c r="AA99" s="68">
        <f t="shared" si="38"/>
        <v>0</v>
      </c>
      <c r="AB99" s="68">
        <f>Y99*Skräpmätning!$B$5</f>
        <v>965616.75000000012</v>
      </c>
      <c r="AC99" s="68">
        <f>Z99*Skräpmätning!$B$5</f>
        <v>165285.75000000003</v>
      </c>
      <c r="AD99" s="68">
        <f t="shared" si="41"/>
        <v>10000</v>
      </c>
      <c r="AE99" s="68">
        <f t="shared" si="39"/>
        <v>0</v>
      </c>
      <c r="AF99" s="68">
        <f t="shared" si="40"/>
        <v>1140902.5000000002</v>
      </c>
      <c r="AH99" s="68"/>
    </row>
    <row r="100" spans="1:34" ht="16" x14ac:dyDescent="0.35">
      <c r="A100" s="55" t="s">
        <v>61</v>
      </c>
      <c r="B100" s="66">
        <f>_xlfn.XLOOKUP(A100,Indata!A:A,Indata!C:C)</f>
        <v>34324</v>
      </c>
      <c r="C100" s="108">
        <f>_xlfn.XLOOKUP(A100,Indata!A:A,Indata!S:S)</f>
        <v>1685000</v>
      </c>
      <c r="D100" s="108">
        <f>_xlfn.XLOOKUP(A100,Indata!A:A,Indata!S:S)+_xlfn.XLOOKUP(A100,Indata!A:A,Indata!Q:Q)</f>
        <v>1690000</v>
      </c>
      <c r="E100" s="109">
        <f>_xlfn.XLOOKUP(A100,Indata!A:A,Indata!O:O)</f>
        <v>1670000</v>
      </c>
      <c r="F100" s="109">
        <f>_xlfn.XLOOKUP(A100,Indata!A:A,Indata!P:P)</f>
        <v>0</v>
      </c>
      <c r="G100" s="109">
        <f>_xlfn.XLOOKUP(A100,Indata!A:A,Indata!Q:Q)</f>
        <v>5000</v>
      </c>
      <c r="H100" s="108">
        <f>_xlfn.XLOOKUP(A100,Indata!A:A,Indata!R:R)</f>
        <v>15000</v>
      </c>
      <c r="I100" s="110">
        <f t="shared" si="21"/>
        <v>49.091015033212912</v>
      </c>
      <c r="J100" s="110">
        <f t="shared" si="22"/>
        <v>48.654003029949891</v>
      </c>
      <c r="K100" s="110" t="str">
        <f t="shared" si="23"/>
        <v>0</v>
      </c>
      <c r="L100" s="110">
        <f t="shared" si="24"/>
        <v>0.14567066775434098</v>
      </c>
      <c r="M100" s="110">
        <f t="shared" si="25"/>
        <v>0.43701200326302297</v>
      </c>
      <c r="N100" s="67">
        <f>_xlfn.XLOOKUP(A100,'Beräkning prediktionsvärde'!$A$2:$A$291,'Beräkning prediktionsvärde'!$Q$2:$Q$291)</f>
        <v>33.15791506923707</v>
      </c>
      <c r="O100" s="68">
        <f t="shared" si="26"/>
        <v>1138112.2768364933</v>
      </c>
      <c r="P100" s="35">
        <f t="shared" si="27"/>
        <v>15.933099963975842</v>
      </c>
      <c r="Q100" s="69">
        <f t="shared" si="28"/>
        <v>0.48052176775005062</v>
      </c>
      <c r="R100" s="70">
        <f t="shared" si="29"/>
        <v>32.8627407511133</v>
      </c>
      <c r="S100" s="70">
        <f t="shared" si="30"/>
        <v>0</v>
      </c>
      <c r="T100" s="70">
        <f t="shared" si="31"/>
        <v>0.29517431812377215</v>
      </c>
      <c r="U100" s="68">
        <f t="shared" si="32"/>
        <v>1127980.713541213</v>
      </c>
      <c r="V100" s="68">
        <f t="shared" si="33"/>
        <v>0</v>
      </c>
      <c r="W100" s="68">
        <f t="shared" si="34"/>
        <v>10131.563295280355</v>
      </c>
      <c r="X100" s="68">
        <f t="shared" si="35"/>
        <v>1138112.2768364933</v>
      </c>
      <c r="Y100" s="68">
        <f t="shared" si="36"/>
        <v>1127980.713541213</v>
      </c>
      <c r="Z100" s="68">
        <f t="shared" si="37"/>
        <v>0</v>
      </c>
      <c r="AA100" s="68">
        <f t="shared" si="38"/>
        <v>10131.563295280355</v>
      </c>
      <c r="AB100" s="68">
        <f>Y100*Skräpmätning!$B$5</f>
        <v>654172.41481822659</v>
      </c>
      <c r="AC100" s="68">
        <f>Z100*Skräpmätning!$B$5</f>
        <v>0</v>
      </c>
      <c r="AD100" s="68">
        <f t="shared" si="41"/>
        <v>5000</v>
      </c>
      <c r="AE100" s="68">
        <f t="shared" si="39"/>
        <v>10131.563295280355</v>
      </c>
      <c r="AF100" s="68">
        <f t="shared" si="40"/>
        <v>669303.97811350692</v>
      </c>
      <c r="AH100" s="68"/>
    </row>
    <row r="101" spans="1:34" ht="16" x14ac:dyDescent="0.35">
      <c r="A101" s="55" t="s">
        <v>216</v>
      </c>
      <c r="B101" s="66">
        <f>_xlfn.XLOOKUP(A101,Indata!A:A,Indata!C:C)</f>
        <v>12085</v>
      </c>
      <c r="C101" s="108">
        <f>_xlfn.XLOOKUP(A101,Indata!A:A,Indata!S:S)</f>
        <v>542100</v>
      </c>
      <c r="D101" s="108">
        <f>_xlfn.XLOOKUP(A101,Indata!A:A,Indata!S:S)+_xlfn.XLOOKUP(A101,Indata!A:A,Indata!Q:Q)</f>
        <v>552800</v>
      </c>
      <c r="E101" s="109">
        <f>_xlfn.XLOOKUP(A101,Indata!A:A,Indata!O:O)</f>
        <v>526500</v>
      </c>
      <c r="F101" s="109">
        <f>_xlfn.XLOOKUP(A101,Indata!A:A,Indata!P:P)</f>
        <v>15600</v>
      </c>
      <c r="G101" s="109">
        <f>_xlfn.XLOOKUP(A101,Indata!A:A,Indata!Q:Q)</f>
        <v>10700</v>
      </c>
      <c r="H101" s="108">
        <f>_xlfn.XLOOKUP(A101,Indata!A:A,Indata!R:R)</f>
        <v>0</v>
      </c>
      <c r="I101" s="110">
        <f t="shared" si="21"/>
        <v>44.857261067438976</v>
      </c>
      <c r="J101" s="110">
        <f t="shared" si="22"/>
        <v>43.566404633843611</v>
      </c>
      <c r="K101" s="110">
        <f t="shared" si="23"/>
        <v>1.2908564335953661</v>
      </c>
      <c r="L101" s="110">
        <f t="shared" si="24"/>
        <v>0.88539511791477032</v>
      </c>
      <c r="M101" s="110" t="str">
        <f t="shared" si="25"/>
        <v>0</v>
      </c>
      <c r="N101" s="67">
        <f>_xlfn.XLOOKUP(A101,'Beräkning prediktionsvärde'!$A$2:$A$291,'Beräkning prediktionsvärde'!$Q$2:$Q$291)</f>
        <v>33.371421872098153</v>
      </c>
      <c r="O101" s="68">
        <f t="shared" si="26"/>
        <v>403293.63332430617</v>
      </c>
      <c r="P101" s="35">
        <f t="shared" si="27"/>
        <v>11.485839195340823</v>
      </c>
      <c r="Q101" s="69">
        <f t="shared" si="28"/>
        <v>0.34418189429753165</v>
      </c>
      <c r="R101" s="70">
        <f t="shared" si="29"/>
        <v>32.4110931851313</v>
      </c>
      <c r="S101" s="70">
        <f t="shared" si="30"/>
        <v>0.96032868696685336</v>
      </c>
      <c r="T101" s="70">
        <f t="shared" si="31"/>
        <v>0</v>
      </c>
      <c r="U101" s="68">
        <f t="shared" si="32"/>
        <v>391688.06114231178</v>
      </c>
      <c r="V101" s="68">
        <f t="shared" si="33"/>
        <v>11605.572181994423</v>
      </c>
      <c r="W101" s="68">
        <f t="shared" si="34"/>
        <v>0</v>
      </c>
      <c r="X101" s="68">
        <f t="shared" si="35"/>
        <v>403293.63332430617</v>
      </c>
      <c r="Y101" s="68">
        <f t="shared" si="36"/>
        <v>391688.06114231172</v>
      </c>
      <c r="Z101" s="68">
        <f t="shared" si="37"/>
        <v>11605.572181994423</v>
      </c>
      <c r="AA101" s="68">
        <f t="shared" si="38"/>
        <v>0</v>
      </c>
      <c r="AB101" s="68">
        <f>Y101*Skräpmätning!$B$5</f>
        <v>227159.49105948373</v>
      </c>
      <c r="AC101" s="68">
        <f>Z101*Skräpmätning!$B$5</f>
        <v>6730.6515869476661</v>
      </c>
      <c r="AD101" s="68">
        <f t="shared" si="41"/>
        <v>10700</v>
      </c>
      <c r="AE101" s="68">
        <f t="shared" si="39"/>
        <v>0</v>
      </c>
      <c r="AF101" s="68">
        <f t="shared" si="40"/>
        <v>244590.1426464314</v>
      </c>
      <c r="AH101" s="68"/>
    </row>
    <row r="102" spans="1:34" ht="16" x14ac:dyDescent="0.35">
      <c r="A102" s="55" t="s">
        <v>68</v>
      </c>
      <c r="B102" s="66">
        <f>_xlfn.XLOOKUP(A102,Indata!A:A,Indata!C:C)</f>
        <v>9992</v>
      </c>
      <c r="C102" s="108">
        <f>_xlfn.XLOOKUP(A102,Indata!A:A,Indata!S:S)</f>
        <v>58200</v>
      </c>
      <c r="D102" s="108">
        <f>_xlfn.XLOOKUP(A102,Indata!A:A,Indata!S:S)+_xlfn.XLOOKUP(A102,Indata!A:A,Indata!Q:Q)</f>
        <v>61330</v>
      </c>
      <c r="E102" s="109">
        <f>_xlfn.XLOOKUP(A102,Indata!A:A,Indata!O:O)</f>
        <v>57200</v>
      </c>
      <c r="F102" s="109">
        <f>_xlfn.XLOOKUP(A102,Indata!A:A,Indata!P:P)</f>
        <v>0</v>
      </c>
      <c r="G102" s="109">
        <f>_xlfn.XLOOKUP(A102,Indata!A:A,Indata!Q:Q)</f>
        <v>3130</v>
      </c>
      <c r="H102" s="108">
        <f>_xlfn.XLOOKUP(A102,Indata!A:A,Indata!R:R)</f>
        <v>1000</v>
      </c>
      <c r="I102" s="110">
        <f t="shared" si="21"/>
        <v>5.8246597277822261</v>
      </c>
      <c r="J102" s="110">
        <f t="shared" si="22"/>
        <v>5.7245796637309851</v>
      </c>
      <c r="K102" s="110" t="str">
        <f t="shared" si="23"/>
        <v>0</v>
      </c>
      <c r="L102" s="110">
        <f t="shared" si="24"/>
        <v>0.31325060048038433</v>
      </c>
      <c r="M102" s="110">
        <f t="shared" si="25"/>
        <v>0.10008006405124099</v>
      </c>
      <c r="N102" s="67">
        <f>_xlfn.XLOOKUP(A102,'Beräkning prediktionsvärde'!$A$2:$A$291,'Beräkning prediktionsvärde'!$Q$2:$Q$291)</f>
        <v>32.306952937535186</v>
      </c>
      <c r="O102" s="68">
        <f t="shared" si="26"/>
        <v>322811.07375185157</v>
      </c>
      <c r="P102" s="35">
        <f t="shared" si="27"/>
        <v>-26.48229320975296</v>
      </c>
      <c r="Q102" s="69">
        <f t="shared" si="28"/>
        <v>-0.81970878717519158</v>
      </c>
      <c r="R102" s="70">
        <f t="shared" si="29"/>
        <v>31.751850653385095</v>
      </c>
      <c r="S102" s="70">
        <f t="shared" si="30"/>
        <v>0</v>
      </c>
      <c r="T102" s="70">
        <f t="shared" si="31"/>
        <v>0.55510228415008911</v>
      </c>
      <c r="U102" s="68">
        <f t="shared" si="32"/>
        <v>317264.49172862386</v>
      </c>
      <c r="V102" s="68">
        <f t="shared" si="33"/>
        <v>0</v>
      </c>
      <c r="W102" s="68">
        <f t="shared" si="34"/>
        <v>5546.5820232276901</v>
      </c>
      <c r="X102" s="68">
        <f t="shared" si="35"/>
        <v>58200</v>
      </c>
      <c r="Y102" s="68">
        <f t="shared" si="36"/>
        <v>57200</v>
      </c>
      <c r="Z102" s="68">
        <f t="shared" si="37"/>
        <v>0</v>
      </c>
      <c r="AA102" s="68">
        <f t="shared" si="38"/>
        <v>1000.0000000000001</v>
      </c>
      <c r="AB102" s="68">
        <f>Y102*Skräpmätning!$B$5</f>
        <v>33173.140000000007</v>
      </c>
      <c r="AC102" s="68">
        <f>Z102*Skräpmätning!$B$5</f>
        <v>0</v>
      </c>
      <c r="AD102" s="68">
        <f t="shared" si="41"/>
        <v>3130</v>
      </c>
      <c r="AE102" s="68">
        <f t="shared" si="39"/>
        <v>1000.0000000000001</v>
      </c>
      <c r="AF102" s="68">
        <f t="shared" si="40"/>
        <v>37303.140000000007</v>
      </c>
      <c r="AH102" s="68"/>
    </row>
    <row r="103" spans="1:34" ht="16" x14ac:dyDescent="0.35">
      <c r="A103" s="55" t="s">
        <v>331</v>
      </c>
      <c r="B103" s="66">
        <f>_xlfn.XLOOKUP(A103,Indata!A:A,Indata!C:C)</f>
        <v>22433</v>
      </c>
      <c r="C103" s="108">
        <f>_xlfn.XLOOKUP(A103,Indata!A:A,Indata!S:S)</f>
        <v>500000</v>
      </c>
      <c r="D103" s="108">
        <f>_xlfn.XLOOKUP(A103,Indata!A:A,Indata!S:S)+_xlfn.XLOOKUP(A103,Indata!A:A,Indata!Q:Q)</f>
        <v>514000</v>
      </c>
      <c r="E103" s="109">
        <f>_xlfn.XLOOKUP(A103,Indata!A:A,Indata!O:O)</f>
        <v>473000</v>
      </c>
      <c r="F103" s="109">
        <f>_xlfn.XLOOKUP(A103,Indata!A:A,Indata!P:P)</f>
        <v>27000</v>
      </c>
      <c r="G103" s="109">
        <f>_xlfn.XLOOKUP(A103,Indata!A:A,Indata!Q:Q)</f>
        <v>14000</v>
      </c>
      <c r="H103" s="108">
        <f>_xlfn.XLOOKUP(A103,Indata!A:A,Indata!R:R)</f>
        <v>0</v>
      </c>
      <c r="I103" s="110">
        <f t="shared" si="21"/>
        <v>22.28859269825703</v>
      </c>
      <c r="J103" s="110">
        <f t="shared" si="22"/>
        <v>21.085008692551153</v>
      </c>
      <c r="K103" s="110">
        <f t="shared" si="23"/>
        <v>1.2035840057058798</v>
      </c>
      <c r="L103" s="110">
        <f t="shared" si="24"/>
        <v>0.62408059555119688</v>
      </c>
      <c r="M103" s="110" t="str">
        <f t="shared" si="25"/>
        <v>0</v>
      </c>
      <c r="N103" s="67">
        <f>_xlfn.XLOOKUP(A103,'Beräkning prediktionsvärde'!$A$2:$A$291,'Beräkning prediktionsvärde'!$Q$2:$Q$291)</f>
        <v>29.873305722816912</v>
      </c>
      <c r="O103" s="68">
        <f t="shared" si="26"/>
        <v>670147.86727995181</v>
      </c>
      <c r="P103" s="35">
        <f t="shared" si="27"/>
        <v>-7.5847130245598819</v>
      </c>
      <c r="Q103" s="69">
        <f t="shared" si="28"/>
        <v>-0.2538960065195181</v>
      </c>
      <c r="R103" s="70">
        <f t="shared" si="29"/>
        <v>28.260147213784798</v>
      </c>
      <c r="S103" s="70">
        <f t="shared" si="30"/>
        <v>1.6131585090321132</v>
      </c>
      <c r="T103" s="70">
        <f t="shared" si="31"/>
        <v>0</v>
      </c>
      <c r="U103" s="68">
        <f t="shared" si="32"/>
        <v>633959.88244683435</v>
      </c>
      <c r="V103" s="68">
        <f t="shared" si="33"/>
        <v>36187.984833117393</v>
      </c>
      <c r="W103" s="68">
        <f t="shared" si="34"/>
        <v>0</v>
      </c>
      <c r="X103" s="68">
        <f t="shared" si="35"/>
        <v>500000</v>
      </c>
      <c r="Y103" s="68">
        <f t="shared" si="36"/>
        <v>473000</v>
      </c>
      <c r="Z103" s="68">
        <f t="shared" si="37"/>
        <v>27000</v>
      </c>
      <c r="AA103" s="68">
        <f t="shared" si="38"/>
        <v>0</v>
      </c>
      <c r="AB103" s="68">
        <f>Y103*Skräpmätning!$B$5</f>
        <v>274316.35000000003</v>
      </c>
      <c r="AC103" s="68">
        <f>Z103*Skräpmätning!$B$5</f>
        <v>15658.650000000001</v>
      </c>
      <c r="AD103" s="68">
        <f t="shared" si="41"/>
        <v>14000</v>
      </c>
      <c r="AE103" s="68">
        <f t="shared" si="39"/>
        <v>0</v>
      </c>
      <c r="AF103" s="68">
        <f t="shared" si="40"/>
        <v>303975.00000000006</v>
      </c>
      <c r="AH103" s="68"/>
    </row>
    <row r="104" spans="1:34" ht="16" x14ac:dyDescent="0.35">
      <c r="A104" s="55" t="s">
        <v>144</v>
      </c>
      <c r="B104" s="66">
        <f>_xlfn.XLOOKUP(A104,Indata!A:A,Indata!C:C)</f>
        <v>17723</v>
      </c>
      <c r="C104" s="108">
        <f>_xlfn.XLOOKUP(A104,Indata!A:A,Indata!S:S)</f>
        <v>22050</v>
      </c>
      <c r="D104" s="108">
        <f>_xlfn.XLOOKUP(A104,Indata!A:A,Indata!S:S)+_xlfn.XLOOKUP(A104,Indata!A:A,Indata!Q:Q)</f>
        <v>24750</v>
      </c>
      <c r="E104" s="109">
        <f>_xlfn.XLOOKUP(A104,Indata!A:A,Indata!O:O)</f>
        <v>19350</v>
      </c>
      <c r="F104" s="109">
        <f>_xlfn.XLOOKUP(A104,Indata!A:A,Indata!P:P)</f>
        <v>2700</v>
      </c>
      <c r="G104" s="109">
        <f>_xlfn.XLOOKUP(A104,Indata!A:A,Indata!Q:Q)</f>
        <v>2700</v>
      </c>
      <c r="H104" s="108">
        <f>_xlfn.XLOOKUP(A104,Indata!A:A,Indata!R:R)</f>
        <v>0</v>
      </c>
      <c r="I104" s="110">
        <f t="shared" si="21"/>
        <v>1.2441460249393443</v>
      </c>
      <c r="J104" s="110">
        <f t="shared" si="22"/>
        <v>1.0918016137222817</v>
      </c>
      <c r="K104" s="110">
        <f t="shared" si="23"/>
        <v>0.15234441121706258</v>
      </c>
      <c r="L104" s="110">
        <f t="shared" si="24"/>
        <v>0.15234441121706258</v>
      </c>
      <c r="M104" s="110" t="str">
        <f t="shared" si="25"/>
        <v>0</v>
      </c>
      <c r="N104" s="67">
        <f>_xlfn.XLOOKUP(A104,'Beräkning prediktionsvärde'!$A$2:$A$291,'Beräkning prediktionsvärde'!$Q$2:$Q$291)</f>
        <v>35.945325133078263</v>
      </c>
      <c r="O104" s="68">
        <f t="shared" si="26"/>
        <v>637058.99733354605</v>
      </c>
      <c r="P104" s="35">
        <f t="shared" si="27"/>
        <v>-34.701179108138916</v>
      </c>
      <c r="Q104" s="69">
        <f t="shared" si="28"/>
        <v>-0.96538782107733856</v>
      </c>
      <c r="R104" s="70">
        <f t="shared" si="29"/>
        <v>31.543856749436028</v>
      </c>
      <c r="S104" s="70">
        <f t="shared" si="30"/>
        <v>4.4014683836422366</v>
      </c>
      <c r="T104" s="70">
        <f t="shared" si="31"/>
        <v>0</v>
      </c>
      <c r="U104" s="68">
        <f t="shared" si="32"/>
        <v>559051.77317025478</v>
      </c>
      <c r="V104" s="68">
        <f t="shared" si="33"/>
        <v>78007.224163291365</v>
      </c>
      <c r="W104" s="68">
        <f t="shared" si="34"/>
        <v>0</v>
      </c>
      <c r="X104" s="68">
        <f t="shared" si="35"/>
        <v>22050</v>
      </c>
      <c r="Y104" s="68">
        <f t="shared" si="36"/>
        <v>19350</v>
      </c>
      <c r="Z104" s="68">
        <f t="shared" si="37"/>
        <v>2700</v>
      </c>
      <c r="AA104" s="68">
        <f t="shared" si="38"/>
        <v>0</v>
      </c>
      <c r="AB104" s="68">
        <f>Y104*Skräpmätning!$B$5</f>
        <v>11222.032500000001</v>
      </c>
      <c r="AC104" s="68">
        <f>Z104*Skräpmätning!$B$5</f>
        <v>1565.8650000000002</v>
      </c>
      <c r="AD104" s="68">
        <f t="shared" si="41"/>
        <v>2700</v>
      </c>
      <c r="AE104" s="68">
        <f t="shared" si="39"/>
        <v>0</v>
      </c>
      <c r="AF104" s="68">
        <f t="shared" si="40"/>
        <v>15487.897500000001</v>
      </c>
      <c r="AH104" s="68"/>
    </row>
    <row r="105" spans="1:34" ht="16" x14ac:dyDescent="0.35">
      <c r="A105" s="55" t="s">
        <v>47</v>
      </c>
      <c r="B105" s="66">
        <f>_xlfn.XLOOKUP(A105,Indata!A:A,Indata!C:C)</f>
        <v>20714</v>
      </c>
      <c r="C105" s="108">
        <f>_xlfn.XLOOKUP(A105,Indata!A:A,Indata!S:S)</f>
        <v>267260</v>
      </c>
      <c r="D105" s="108">
        <f>_xlfn.XLOOKUP(A105,Indata!A:A,Indata!S:S)+_xlfn.XLOOKUP(A105,Indata!A:A,Indata!Q:Q)</f>
        <v>271448</v>
      </c>
      <c r="E105" s="109">
        <f>_xlfn.XLOOKUP(A105,Indata!A:A,Indata!O:O)</f>
        <v>246320</v>
      </c>
      <c r="F105" s="109">
        <f>_xlfn.XLOOKUP(A105,Indata!A:A,Indata!P:P)</f>
        <v>20940</v>
      </c>
      <c r="G105" s="109">
        <f>_xlfn.XLOOKUP(A105,Indata!A:A,Indata!Q:Q)</f>
        <v>4188</v>
      </c>
      <c r="H105" s="108">
        <f>_xlfn.XLOOKUP(A105,Indata!A:A,Indata!R:R)</f>
        <v>0</v>
      </c>
      <c r="I105" s="110">
        <f t="shared" si="21"/>
        <v>12.902384860480835</v>
      </c>
      <c r="J105" s="110">
        <f t="shared" si="22"/>
        <v>11.891474365163658</v>
      </c>
      <c r="K105" s="110">
        <f t="shared" si="23"/>
        <v>1.0109104953171768</v>
      </c>
      <c r="L105" s="110">
        <f t="shared" si="24"/>
        <v>0.20218209906343534</v>
      </c>
      <c r="M105" s="110" t="str">
        <f t="shared" si="25"/>
        <v>0</v>
      </c>
      <c r="N105" s="67">
        <f>_xlfn.XLOOKUP(A105,'Beräkning prediktionsvärde'!$A$2:$A$291,'Beräkning prediktionsvärde'!$Q$2:$Q$291)</f>
        <v>34.9385250279338</v>
      </c>
      <c r="O105" s="68">
        <f t="shared" si="26"/>
        <v>723716.60742862069</v>
      </c>
      <c r="P105" s="35">
        <f t="shared" si="27"/>
        <v>-22.036140167452963</v>
      </c>
      <c r="Q105" s="69">
        <f t="shared" si="28"/>
        <v>-0.63071180451478093</v>
      </c>
      <c r="R105" s="70">
        <f t="shared" si="29"/>
        <v>32.201068191576198</v>
      </c>
      <c r="S105" s="70">
        <f t="shared" si="30"/>
        <v>2.7374568363576062</v>
      </c>
      <c r="T105" s="70">
        <f t="shared" si="31"/>
        <v>0</v>
      </c>
      <c r="U105" s="68">
        <f t="shared" si="32"/>
        <v>667012.92652030941</v>
      </c>
      <c r="V105" s="68">
        <f t="shared" si="33"/>
        <v>56703.680908311457</v>
      </c>
      <c r="W105" s="68">
        <f t="shared" si="34"/>
        <v>0</v>
      </c>
      <c r="X105" s="68">
        <f t="shared" si="35"/>
        <v>267260</v>
      </c>
      <c r="Y105" s="68">
        <f t="shared" si="36"/>
        <v>246320</v>
      </c>
      <c r="Z105" s="68">
        <f t="shared" si="37"/>
        <v>20940</v>
      </c>
      <c r="AA105" s="68">
        <f t="shared" si="38"/>
        <v>0</v>
      </c>
      <c r="AB105" s="68">
        <f>Y105*Skräpmätning!$B$5</f>
        <v>142853.28400000001</v>
      </c>
      <c r="AC105" s="68">
        <f>Z105*Skräpmätning!$B$5</f>
        <v>12144.153000000002</v>
      </c>
      <c r="AD105" s="68">
        <f t="shared" si="41"/>
        <v>4188</v>
      </c>
      <c r="AE105" s="68">
        <f t="shared" si="39"/>
        <v>0</v>
      </c>
      <c r="AF105" s="68">
        <f t="shared" si="40"/>
        <v>159185.43700000001</v>
      </c>
      <c r="AH105" s="68"/>
    </row>
    <row r="106" spans="1:34" ht="16" x14ac:dyDescent="0.35">
      <c r="A106" s="55" t="s">
        <v>289</v>
      </c>
      <c r="B106" s="66">
        <f>_xlfn.XLOOKUP(A106,Indata!A:A,Indata!C:C)</f>
        <v>17631</v>
      </c>
      <c r="C106" s="108">
        <f>_xlfn.XLOOKUP(A106,Indata!A:A,Indata!S:S)</f>
        <v>336600</v>
      </c>
      <c r="D106" s="108">
        <f>_xlfn.XLOOKUP(A106,Indata!A:A,Indata!S:S)+_xlfn.XLOOKUP(A106,Indata!A:A,Indata!Q:Q)</f>
        <v>337600</v>
      </c>
      <c r="E106" s="109">
        <f>_xlfn.XLOOKUP(A106,Indata!A:A,Indata!O:O)</f>
        <v>336600</v>
      </c>
      <c r="F106" s="109">
        <f>_xlfn.XLOOKUP(A106,Indata!A:A,Indata!P:P)</f>
        <v>0</v>
      </c>
      <c r="G106" s="109">
        <f>_xlfn.XLOOKUP(A106,Indata!A:A,Indata!Q:Q)</f>
        <v>1000</v>
      </c>
      <c r="H106" s="108">
        <f>_xlfn.XLOOKUP(A106,Indata!A:A,Indata!R:R)</f>
        <v>0</v>
      </c>
      <c r="I106" s="110">
        <f t="shared" si="21"/>
        <v>19.091373149566106</v>
      </c>
      <c r="J106" s="110">
        <f t="shared" si="22"/>
        <v>19.091373149566106</v>
      </c>
      <c r="K106" s="110" t="str">
        <f t="shared" si="23"/>
        <v>0</v>
      </c>
      <c r="L106" s="110">
        <f t="shared" si="24"/>
        <v>5.6718280301741253E-2</v>
      </c>
      <c r="M106" s="110" t="str">
        <f t="shared" si="25"/>
        <v>0</v>
      </c>
      <c r="N106" s="67">
        <f>_xlfn.XLOOKUP(A106,'Beräkning prediktionsvärde'!$A$2:$A$291,'Beräkning prediktionsvärde'!$Q$2:$Q$291)</f>
        <v>31.008052546509603</v>
      </c>
      <c r="O106" s="68">
        <f t="shared" si="26"/>
        <v>546702.97444751079</v>
      </c>
      <c r="P106" s="35">
        <f t="shared" si="27"/>
        <v>-11.916679396943497</v>
      </c>
      <c r="Q106" s="69">
        <f t="shared" si="28"/>
        <v>-0.38430918481802201</v>
      </c>
      <c r="R106" s="70">
        <f t="shared" si="29"/>
        <v>31.008052546509603</v>
      </c>
      <c r="S106" s="70">
        <f t="shared" si="30"/>
        <v>0</v>
      </c>
      <c r="T106" s="70">
        <f t="shared" si="31"/>
        <v>0</v>
      </c>
      <c r="U106" s="68">
        <f t="shared" si="32"/>
        <v>546702.97444751079</v>
      </c>
      <c r="V106" s="68">
        <f t="shared" si="33"/>
        <v>0</v>
      </c>
      <c r="W106" s="68">
        <f t="shared" si="34"/>
        <v>0</v>
      </c>
      <c r="X106" s="68">
        <f t="shared" si="35"/>
        <v>336600</v>
      </c>
      <c r="Y106" s="68">
        <f t="shared" si="36"/>
        <v>336600</v>
      </c>
      <c r="Z106" s="68">
        <f t="shared" si="37"/>
        <v>0</v>
      </c>
      <c r="AA106" s="68">
        <f t="shared" si="38"/>
        <v>0</v>
      </c>
      <c r="AB106" s="68">
        <f>Y106*Skräpmätning!$B$5</f>
        <v>195211.17</v>
      </c>
      <c r="AC106" s="68">
        <f>Z106*Skräpmätning!$B$5</f>
        <v>0</v>
      </c>
      <c r="AD106" s="68">
        <f t="shared" si="41"/>
        <v>1000</v>
      </c>
      <c r="AE106" s="68">
        <f t="shared" si="39"/>
        <v>0</v>
      </c>
      <c r="AF106" s="68">
        <f t="shared" si="40"/>
        <v>196211.17</v>
      </c>
      <c r="AH106" s="68"/>
    </row>
    <row r="107" spans="1:34" ht="16" x14ac:dyDescent="0.35">
      <c r="A107" s="55" t="s">
        <v>155</v>
      </c>
      <c r="B107" s="66">
        <f>_xlfn.XLOOKUP(A107,Indata!A:A,Indata!C:C)</f>
        <v>86560</v>
      </c>
      <c r="C107" s="108">
        <f>_xlfn.XLOOKUP(A107,Indata!A:A,Indata!S:S)</f>
        <v>4739545</v>
      </c>
      <c r="D107" s="108">
        <f>_xlfn.XLOOKUP(A107,Indata!A:A,Indata!S:S)+_xlfn.XLOOKUP(A107,Indata!A:A,Indata!Q:Q)</f>
        <v>4749545</v>
      </c>
      <c r="E107" s="109">
        <f>_xlfn.XLOOKUP(A107,Indata!A:A,Indata!O:O)</f>
        <v>4650685</v>
      </c>
      <c r="F107" s="109">
        <f>_xlfn.XLOOKUP(A107,Indata!A:A,Indata!P:P)</f>
        <v>88860</v>
      </c>
      <c r="G107" s="109">
        <f>_xlfn.XLOOKUP(A107,Indata!A:A,Indata!Q:Q)</f>
        <v>10000</v>
      </c>
      <c r="H107" s="108">
        <f>_xlfn.XLOOKUP(A107,Indata!A:A,Indata!R:R)</f>
        <v>0</v>
      </c>
      <c r="I107" s="110">
        <f t="shared" si="21"/>
        <v>54.754447781885396</v>
      </c>
      <c r="J107" s="110">
        <f t="shared" si="22"/>
        <v>53.72787661737523</v>
      </c>
      <c r="K107" s="110">
        <f t="shared" si="23"/>
        <v>1.0265711645101663</v>
      </c>
      <c r="L107" s="110">
        <f t="shared" si="24"/>
        <v>0.11552680221811461</v>
      </c>
      <c r="M107" s="110" t="str">
        <f t="shared" si="25"/>
        <v>0</v>
      </c>
      <c r="N107" s="67">
        <f>_xlfn.XLOOKUP(A107,'Beräkning prediktionsvärde'!$A$2:$A$291,'Beräkning prediktionsvärde'!$Q$2:$Q$291)</f>
        <v>42.421745957642358</v>
      </c>
      <c r="O107" s="68">
        <f t="shared" si="26"/>
        <v>3672026.3300935226</v>
      </c>
      <c r="P107" s="35">
        <f t="shared" si="27"/>
        <v>12.332701824243038</v>
      </c>
      <c r="Q107" s="69">
        <f t="shared" si="28"/>
        <v>0.29071650743835731</v>
      </c>
      <c r="R107" s="70">
        <f t="shared" si="29"/>
        <v>41.626396120095485</v>
      </c>
      <c r="S107" s="70">
        <f t="shared" si="30"/>
        <v>0.79534983754687427</v>
      </c>
      <c r="T107" s="70">
        <f t="shared" si="31"/>
        <v>0</v>
      </c>
      <c r="U107" s="68">
        <f t="shared" si="32"/>
        <v>3603180.848155465</v>
      </c>
      <c r="V107" s="68">
        <f t="shared" si="33"/>
        <v>68845.481938057434</v>
      </c>
      <c r="W107" s="68">
        <f t="shared" si="34"/>
        <v>0</v>
      </c>
      <c r="X107" s="68">
        <f t="shared" si="35"/>
        <v>3672026.3300935226</v>
      </c>
      <c r="Y107" s="68">
        <f t="shared" si="36"/>
        <v>3603180.848155465</v>
      </c>
      <c r="Z107" s="68">
        <f t="shared" si="37"/>
        <v>68845.481938057434</v>
      </c>
      <c r="AA107" s="68">
        <f t="shared" si="38"/>
        <v>0</v>
      </c>
      <c r="AB107" s="68">
        <f>Y107*Skräpmätning!$B$5</f>
        <v>2089664.7328877621</v>
      </c>
      <c r="AC107" s="68">
        <f>Z107*Skräpmätning!$B$5</f>
        <v>39926.937249976414</v>
      </c>
      <c r="AD107" s="68">
        <f t="shared" si="41"/>
        <v>10000</v>
      </c>
      <c r="AE107" s="68">
        <f t="shared" si="39"/>
        <v>0</v>
      </c>
      <c r="AF107" s="68">
        <f t="shared" si="40"/>
        <v>2139591.6701377383</v>
      </c>
      <c r="AH107" s="68"/>
    </row>
    <row r="108" spans="1:34" ht="16" x14ac:dyDescent="0.35">
      <c r="A108" s="55" t="s">
        <v>228</v>
      </c>
      <c r="B108" s="66">
        <f>_xlfn.XLOOKUP(A108,Indata!A:A,Indata!C:C)</f>
        <v>23817</v>
      </c>
      <c r="C108" s="108">
        <f>_xlfn.XLOOKUP(A108,Indata!A:A,Indata!S:S)</f>
        <v>708832</v>
      </c>
      <c r="D108" s="108">
        <f>_xlfn.XLOOKUP(A108,Indata!A:A,Indata!S:S)+_xlfn.XLOOKUP(A108,Indata!A:A,Indata!Q:Q)</f>
        <v>709736</v>
      </c>
      <c r="E108" s="109">
        <f>_xlfn.XLOOKUP(A108,Indata!A:A,Indata!O:O)</f>
        <v>697088</v>
      </c>
      <c r="F108" s="109">
        <f>_xlfn.XLOOKUP(A108,Indata!A:A,Indata!P:P)</f>
        <v>11744</v>
      </c>
      <c r="G108" s="109">
        <f>_xlfn.XLOOKUP(A108,Indata!A:A,Indata!Q:Q)</f>
        <v>904</v>
      </c>
      <c r="H108" s="108">
        <f>_xlfn.XLOOKUP(A108,Indata!A:A,Indata!R:R)</f>
        <v>0</v>
      </c>
      <c r="I108" s="110">
        <f t="shared" si="21"/>
        <v>29.761598857958599</v>
      </c>
      <c r="J108" s="110">
        <f t="shared" si="22"/>
        <v>29.268505689213587</v>
      </c>
      <c r="K108" s="110">
        <f t="shared" si="23"/>
        <v>0.49309316874501408</v>
      </c>
      <c r="L108" s="110">
        <f t="shared" si="24"/>
        <v>3.7956081790317842E-2</v>
      </c>
      <c r="M108" s="110" t="str">
        <f t="shared" si="25"/>
        <v>0</v>
      </c>
      <c r="N108" s="67">
        <f>_xlfn.XLOOKUP(A108,'Beräkning prediktionsvärde'!$A$2:$A$291,'Beräkning prediktionsvärde'!$Q$2:$Q$291)</f>
        <v>38.859435781586349</v>
      </c>
      <c r="O108" s="68">
        <f t="shared" si="26"/>
        <v>925515.18201004202</v>
      </c>
      <c r="P108" s="35">
        <f t="shared" si="27"/>
        <v>-9.0978369236277494</v>
      </c>
      <c r="Q108" s="69">
        <f t="shared" si="28"/>
        <v>-0.23412169375703548</v>
      </c>
      <c r="R108" s="70">
        <f t="shared" si="29"/>
        <v>38.21560873396583</v>
      </c>
      <c r="S108" s="70">
        <f t="shared" si="30"/>
        <v>0.64382704762052234</v>
      </c>
      <c r="T108" s="70">
        <f t="shared" si="31"/>
        <v>0</v>
      </c>
      <c r="U108" s="68">
        <f t="shared" si="32"/>
        <v>910181.15321686422</v>
      </c>
      <c r="V108" s="68">
        <f t="shared" si="33"/>
        <v>15334.02879317798</v>
      </c>
      <c r="W108" s="68">
        <f t="shared" si="34"/>
        <v>0</v>
      </c>
      <c r="X108" s="68">
        <f t="shared" si="35"/>
        <v>708832</v>
      </c>
      <c r="Y108" s="68">
        <f t="shared" si="36"/>
        <v>697088</v>
      </c>
      <c r="Z108" s="68">
        <f t="shared" si="37"/>
        <v>11744</v>
      </c>
      <c r="AA108" s="68">
        <f t="shared" si="38"/>
        <v>0</v>
      </c>
      <c r="AB108" s="68">
        <f>Y108*Skräpmätning!$B$5</f>
        <v>404276.18560000003</v>
      </c>
      <c r="AC108" s="68">
        <f>Z108*Skräpmätning!$B$5</f>
        <v>6810.9328000000005</v>
      </c>
      <c r="AD108" s="68">
        <f t="shared" si="41"/>
        <v>904</v>
      </c>
      <c r="AE108" s="68">
        <f t="shared" si="39"/>
        <v>0</v>
      </c>
      <c r="AF108" s="68">
        <f t="shared" si="40"/>
        <v>411991.11840000004</v>
      </c>
      <c r="AH108" s="68"/>
    </row>
    <row r="109" spans="1:34" ht="16" x14ac:dyDescent="0.35">
      <c r="A109" s="55" t="s">
        <v>295</v>
      </c>
      <c r="B109" s="66">
        <f>_xlfn.XLOOKUP(A109,Indata!A:A,Indata!C:C)</f>
        <v>15595</v>
      </c>
      <c r="C109" s="108">
        <f>_xlfn.XLOOKUP(A109,Indata!A:A,Indata!S:S)</f>
        <v>0</v>
      </c>
      <c r="D109" s="108">
        <f>_xlfn.XLOOKUP(A109,Indata!A:A,Indata!S:S)+_xlfn.XLOOKUP(A109,Indata!A:A,Indata!Q:Q)</f>
        <v>0</v>
      </c>
      <c r="E109" s="109">
        <f>_xlfn.XLOOKUP(A109,Indata!A:A,Indata!O:O)</f>
        <v>0</v>
      </c>
      <c r="F109" s="109">
        <f>_xlfn.XLOOKUP(A109,Indata!A:A,Indata!P:P)</f>
        <v>0</v>
      </c>
      <c r="G109" s="109">
        <f>_xlfn.XLOOKUP(A109,Indata!A:A,Indata!Q:Q)</f>
        <v>0</v>
      </c>
      <c r="H109" s="108">
        <f>_xlfn.XLOOKUP(A109,Indata!A:A,Indata!R:R)</f>
        <v>0</v>
      </c>
      <c r="I109" s="110" t="str">
        <f t="shared" si="21"/>
        <v>0</v>
      </c>
      <c r="J109" s="110" t="str">
        <f t="shared" si="22"/>
        <v>0</v>
      </c>
      <c r="K109" s="110" t="str">
        <f t="shared" si="23"/>
        <v>0</v>
      </c>
      <c r="L109" s="110" t="str">
        <f t="shared" si="24"/>
        <v>0</v>
      </c>
      <c r="M109" s="110" t="str">
        <f t="shared" si="25"/>
        <v>0</v>
      </c>
      <c r="N109" s="67">
        <f>_xlfn.XLOOKUP(A109,'Beräkning prediktionsvärde'!$A$2:$A$291,'Beräkning prediktionsvärde'!$Q$2:$Q$291)</f>
        <v>31.119695561919226</v>
      </c>
      <c r="O109" s="68">
        <f t="shared" si="26"/>
        <v>485311.65228813031</v>
      </c>
      <c r="P109" s="35">
        <f t="shared" si="27"/>
        <v>-31.119695561919226</v>
      </c>
      <c r="Q109" s="69">
        <f t="shared" si="28"/>
        <v>-1</v>
      </c>
      <c r="R109" s="70">
        <f t="shared" si="29"/>
        <v>0</v>
      </c>
      <c r="S109" s="70">
        <f t="shared" si="30"/>
        <v>0</v>
      </c>
      <c r="T109" s="70">
        <f t="shared" si="31"/>
        <v>0</v>
      </c>
      <c r="U109" s="68">
        <f t="shared" si="32"/>
        <v>0</v>
      </c>
      <c r="V109" s="68">
        <f t="shared" si="33"/>
        <v>0</v>
      </c>
      <c r="W109" s="68">
        <f t="shared" si="34"/>
        <v>0</v>
      </c>
      <c r="X109" s="68">
        <f t="shared" si="35"/>
        <v>0</v>
      </c>
      <c r="Y109" s="68">
        <f t="shared" si="36"/>
        <v>0</v>
      </c>
      <c r="Z109" s="68">
        <f t="shared" si="37"/>
        <v>0</v>
      </c>
      <c r="AA109" s="68">
        <f t="shared" si="38"/>
        <v>0</v>
      </c>
      <c r="AB109" s="68">
        <f>Y109*Skräpmätning!$B$5</f>
        <v>0</v>
      </c>
      <c r="AC109" s="68">
        <f>Z109*Skräpmätning!$B$5</f>
        <v>0</v>
      </c>
      <c r="AD109" s="68">
        <f t="shared" si="41"/>
        <v>0</v>
      </c>
      <c r="AE109" s="68">
        <f t="shared" si="39"/>
        <v>0</v>
      </c>
      <c r="AF109" s="68">
        <f t="shared" si="40"/>
        <v>0</v>
      </c>
      <c r="AH109" s="68"/>
    </row>
    <row r="110" spans="1:34" ht="16" x14ac:dyDescent="0.35">
      <c r="A110" s="55" t="s">
        <v>241</v>
      </c>
      <c r="B110" s="66">
        <f>_xlfn.XLOOKUP(A110,Indata!A:A,Indata!C:C)</f>
        <v>22516</v>
      </c>
      <c r="C110" s="108">
        <f>_xlfn.XLOOKUP(A110,Indata!A:A,Indata!S:S)</f>
        <v>701300</v>
      </c>
      <c r="D110" s="108">
        <f>_xlfn.XLOOKUP(A110,Indata!A:A,Indata!S:S)+_xlfn.XLOOKUP(A110,Indata!A:A,Indata!Q:Q)</f>
        <v>701300</v>
      </c>
      <c r="E110" s="109">
        <f>_xlfn.XLOOKUP(A110,Indata!A:A,Indata!O:O)</f>
        <v>701300</v>
      </c>
      <c r="F110" s="109">
        <f>_xlfn.XLOOKUP(A110,Indata!A:A,Indata!P:P)</f>
        <v>0</v>
      </c>
      <c r="G110" s="109">
        <f>_xlfn.XLOOKUP(A110,Indata!A:A,Indata!Q:Q)</f>
        <v>0</v>
      </c>
      <c r="H110" s="108">
        <f>_xlfn.XLOOKUP(A110,Indata!A:A,Indata!R:R)</f>
        <v>0</v>
      </c>
      <c r="I110" s="110">
        <f t="shared" si="21"/>
        <v>31.146740095931783</v>
      </c>
      <c r="J110" s="110">
        <f t="shared" si="22"/>
        <v>31.146740095931783</v>
      </c>
      <c r="K110" s="110" t="str">
        <f t="shared" si="23"/>
        <v>0</v>
      </c>
      <c r="L110" s="110" t="str">
        <f t="shared" si="24"/>
        <v>0</v>
      </c>
      <c r="M110" s="110" t="str">
        <f t="shared" si="25"/>
        <v>0</v>
      </c>
      <c r="N110" s="67">
        <f>_xlfn.XLOOKUP(A110,'Beräkning prediktionsvärde'!$A$2:$A$291,'Beräkning prediktionsvärde'!$Q$2:$Q$291)</f>
        <v>35.0412121059762</v>
      </c>
      <c r="O110" s="68">
        <f t="shared" si="26"/>
        <v>788987.93177816016</v>
      </c>
      <c r="P110" s="35">
        <f t="shared" si="27"/>
        <v>-3.8944720100444172</v>
      </c>
      <c r="Q110" s="69">
        <f t="shared" si="28"/>
        <v>-0.11113976303862577</v>
      </c>
      <c r="R110" s="70">
        <f t="shared" si="29"/>
        <v>35.0412121059762</v>
      </c>
      <c r="S110" s="70">
        <f t="shared" si="30"/>
        <v>0</v>
      </c>
      <c r="T110" s="70">
        <f t="shared" si="31"/>
        <v>0</v>
      </c>
      <c r="U110" s="68">
        <f t="shared" si="32"/>
        <v>788987.93177816016</v>
      </c>
      <c r="V110" s="68">
        <f t="shared" si="33"/>
        <v>0</v>
      </c>
      <c r="W110" s="68">
        <f t="shared" si="34"/>
        <v>0</v>
      </c>
      <c r="X110" s="68">
        <f t="shared" si="35"/>
        <v>701300</v>
      </c>
      <c r="Y110" s="68">
        <f t="shared" si="36"/>
        <v>701300</v>
      </c>
      <c r="Z110" s="68">
        <f t="shared" si="37"/>
        <v>0</v>
      </c>
      <c r="AA110" s="68">
        <f t="shared" si="38"/>
        <v>0</v>
      </c>
      <c r="AB110" s="68">
        <f>Y110*Skräpmätning!$B$5</f>
        <v>406718.93500000006</v>
      </c>
      <c r="AC110" s="68">
        <f>Z110*Skräpmätning!$B$5</f>
        <v>0</v>
      </c>
      <c r="AD110" s="68">
        <f t="shared" si="41"/>
        <v>0</v>
      </c>
      <c r="AE110" s="68">
        <f t="shared" si="39"/>
        <v>0</v>
      </c>
      <c r="AF110" s="68">
        <f t="shared" si="40"/>
        <v>406718.93500000006</v>
      </c>
      <c r="AH110" s="68"/>
    </row>
    <row r="111" spans="1:34" ht="16" x14ac:dyDescent="0.35">
      <c r="A111" s="55" t="s">
        <v>165</v>
      </c>
      <c r="B111" s="66">
        <f>_xlfn.XLOOKUP(A111,Indata!A:A,Indata!C:C)</f>
        <v>85653</v>
      </c>
      <c r="C111" s="108">
        <f>_xlfn.XLOOKUP(A111,Indata!A:A,Indata!S:S)</f>
        <v>2692618</v>
      </c>
      <c r="D111" s="108">
        <f>_xlfn.XLOOKUP(A111,Indata!A:A,Indata!S:S)+_xlfn.XLOOKUP(A111,Indata!A:A,Indata!Q:Q)</f>
        <v>2700618</v>
      </c>
      <c r="E111" s="109">
        <f>_xlfn.XLOOKUP(A111,Indata!A:A,Indata!O:O)</f>
        <v>2683618</v>
      </c>
      <c r="F111" s="109">
        <f>_xlfn.XLOOKUP(A111,Indata!A:A,Indata!P:P)</f>
        <v>9000</v>
      </c>
      <c r="G111" s="109">
        <f>_xlfn.XLOOKUP(A111,Indata!A:A,Indata!Q:Q)</f>
        <v>8000</v>
      </c>
      <c r="H111" s="108">
        <f>_xlfn.XLOOKUP(A111,Indata!A:A,Indata!R:R)</f>
        <v>0</v>
      </c>
      <c r="I111" s="110">
        <f t="shared" si="21"/>
        <v>31.436353659533232</v>
      </c>
      <c r="J111" s="110">
        <f t="shared" si="22"/>
        <v>31.331278530816199</v>
      </c>
      <c r="K111" s="110">
        <f t="shared" si="23"/>
        <v>0.10507512871703267</v>
      </c>
      <c r="L111" s="110">
        <f t="shared" si="24"/>
        <v>9.3400114415140165E-2</v>
      </c>
      <c r="M111" s="110" t="str">
        <f t="shared" si="25"/>
        <v>0</v>
      </c>
      <c r="N111" s="67">
        <f>_xlfn.XLOOKUP(A111,'Beräkning prediktionsvärde'!$A$2:$A$291,'Beräkning prediktionsvärde'!$Q$2:$Q$291)</f>
        <v>34.644778789159453</v>
      </c>
      <c r="O111" s="68">
        <f t="shared" si="26"/>
        <v>2967429.2376278746</v>
      </c>
      <c r="P111" s="35">
        <f t="shared" si="27"/>
        <v>-3.208425129626221</v>
      </c>
      <c r="Q111" s="69">
        <f t="shared" si="28"/>
        <v>-9.260919658780313E-2</v>
      </c>
      <c r="R111" s="70">
        <f t="shared" si="29"/>
        <v>34.528979589606294</v>
      </c>
      <c r="S111" s="70">
        <f t="shared" si="30"/>
        <v>0.11579919955316167</v>
      </c>
      <c r="T111" s="70">
        <f t="shared" si="31"/>
        <v>0</v>
      </c>
      <c r="U111" s="68">
        <f t="shared" si="32"/>
        <v>2957510.6887885481</v>
      </c>
      <c r="V111" s="68">
        <f t="shared" si="33"/>
        <v>9918.548839326957</v>
      </c>
      <c r="W111" s="68">
        <f t="shared" si="34"/>
        <v>0</v>
      </c>
      <c r="X111" s="68">
        <f t="shared" si="35"/>
        <v>2692618</v>
      </c>
      <c r="Y111" s="68">
        <f t="shared" si="36"/>
        <v>2683618</v>
      </c>
      <c r="Z111" s="68">
        <f t="shared" si="37"/>
        <v>9000</v>
      </c>
      <c r="AA111" s="68">
        <f t="shared" si="38"/>
        <v>0</v>
      </c>
      <c r="AB111" s="68">
        <f>Y111*Skräpmätning!$B$5</f>
        <v>1556364.2591000001</v>
      </c>
      <c r="AC111" s="68">
        <f>Z111*Skräpmätning!$B$5</f>
        <v>5219.5500000000011</v>
      </c>
      <c r="AD111" s="68">
        <f t="shared" si="41"/>
        <v>8000</v>
      </c>
      <c r="AE111" s="68">
        <f t="shared" si="39"/>
        <v>0</v>
      </c>
      <c r="AF111" s="68">
        <f t="shared" si="40"/>
        <v>1569583.8091000002</v>
      </c>
      <c r="AH111" s="68"/>
    </row>
    <row r="112" spans="1:34" ht="16" x14ac:dyDescent="0.35">
      <c r="A112" s="55" t="s">
        <v>249</v>
      </c>
      <c r="B112" s="66">
        <f>_xlfn.XLOOKUP(A112,Indata!A:A,Indata!C:C)</f>
        <v>8643</v>
      </c>
      <c r="C112" s="108">
        <f>_xlfn.XLOOKUP(A112,Indata!A:A,Indata!S:S)</f>
        <v>296200</v>
      </c>
      <c r="D112" s="108">
        <f>_xlfn.XLOOKUP(A112,Indata!A:A,Indata!S:S)+_xlfn.XLOOKUP(A112,Indata!A:A,Indata!Q:Q)</f>
        <v>301200</v>
      </c>
      <c r="E112" s="109">
        <f>_xlfn.XLOOKUP(A112,Indata!A:A,Indata!O:O)</f>
        <v>234200</v>
      </c>
      <c r="F112" s="109">
        <f>_xlfn.XLOOKUP(A112,Indata!A:A,Indata!P:P)</f>
        <v>55000</v>
      </c>
      <c r="G112" s="109">
        <f>_xlfn.XLOOKUP(A112,Indata!A:A,Indata!Q:Q)</f>
        <v>5000</v>
      </c>
      <c r="H112" s="108">
        <f>_xlfn.XLOOKUP(A112,Indata!A:A,Indata!R:R)</f>
        <v>7000</v>
      </c>
      <c r="I112" s="110">
        <f t="shared" si="21"/>
        <v>34.270507925488836</v>
      </c>
      <c r="J112" s="110">
        <f t="shared" si="22"/>
        <v>27.097072775656599</v>
      </c>
      <c r="K112" s="110">
        <f t="shared" si="23"/>
        <v>6.3635311813027879</v>
      </c>
      <c r="L112" s="110">
        <f t="shared" si="24"/>
        <v>0.57850283466388985</v>
      </c>
      <c r="M112" s="110">
        <f t="shared" si="25"/>
        <v>0.80990396852944579</v>
      </c>
      <c r="N112" s="67">
        <f>_xlfn.XLOOKUP(A112,'Beräkning prediktionsvärde'!$A$2:$A$291,'Beräkning prediktionsvärde'!$Q$2:$Q$291)</f>
        <v>35.094092164471533</v>
      </c>
      <c r="O112" s="68">
        <f t="shared" si="26"/>
        <v>303318.23857752746</v>
      </c>
      <c r="P112" s="35">
        <f t="shared" si="27"/>
        <v>-0.82358423898269706</v>
      </c>
      <c r="Q112" s="69">
        <f t="shared" si="28"/>
        <v>-2.3467888416172686E-2</v>
      </c>
      <c r="R112" s="70">
        <f t="shared" si="29"/>
        <v>27.748265985547715</v>
      </c>
      <c r="S112" s="70">
        <f t="shared" si="30"/>
        <v>6.5164587071098383</v>
      </c>
      <c r="T112" s="70">
        <f t="shared" si="31"/>
        <v>0.82936747181397952</v>
      </c>
      <c r="U112" s="68">
        <f t="shared" si="32"/>
        <v>239828.2629130889</v>
      </c>
      <c r="V112" s="68">
        <f t="shared" si="33"/>
        <v>56321.752605550333</v>
      </c>
      <c r="W112" s="68">
        <f t="shared" si="34"/>
        <v>7168.2230588882248</v>
      </c>
      <c r="X112" s="68">
        <f t="shared" si="35"/>
        <v>296200</v>
      </c>
      <c r="Y112" s="68">
        <f t="shared" si="36"/>
        <v>234200</v>
      </c>
      <c r="Z112" s="68">
        <f t="shared" si="37"/>
        <v>55000</v>
      </c>
      <c r="AA112" s="68">
        <f t="shared" si="38"/>
        <v>7000</v>
      </c>
      <c r="AB112" s="68">
        <f>Y112*Skräpmätning!$B$5</f>
        <v>135824.29</v>
      </c>
      <c r="AC112" s="68">
        <f>Z112*Skräpmätning!$B$5</f>
        <v>31897.250000000004</v>
      </c>
      <c r="AD112" s="68">
        <f t="shared" si="41"/>
        <v>5000</v>
      </c>
      <c r="AE112" s="68">
        <f t="shared" si="39"/>
        <v>7000</v>
      </c>
      <c r="AF112" s="68">
        <f t="shared" si="40"/>
        <v>179721.54</v>
      </c>
      <c r="AH112" s="68"/>
    </row>
    <row r="113" spans="1:34" ht="16" x14ac:dyDescent="0.35">
      <c r="A113" s="55" t="s">
        <v>199</v>
      </c>
      <c r="B113" s="66">
        <f>_xlfn.XLOOKUP(A113,Indata!A:A,Indata!C:C)</f>
        <v>49785</v>
      </c>
      <c r="C113" s="108">
        <f>_xlfn.XLOOKUP(A113,Indata!A:A,Indata!S:S)</f>
        <v>2642201</v>
      </c>
      <c r="D113" s="108">
        <f>_xlfn.XLOOKUP(A113,Indata!A:A,Indata!S:S)+_xlfn.XLOOKUP(A113,Indata!A:A,Indata!Q:Q)</f>
        <v>2667201</v>
      </c>
      <c r="E113" s="109">
        <f>_xlfn.XLOOKUP(A113,Indata!A:A,Indata!O:O)</f>
        <v>2282201</v>
      </c>
      <c r="F113" s="109">
        <f>_xlfn.XLOOKUP(A113,Indata!A:A,Indata!P:P)</f>
        <v>350000</v>
      </c>
      <c r="G113" s="109">
        <f>_xlfn.XLOOKUP(A113,Indata!A:A,Indata!Q:Q)</f>
        <v>25000</v>
      </c>
      <c r="H113" s="108">
        <f>_xlfn.XLOOKUP(A113,Indata!A:A,Indata!R:R)</f>
        <v>10000</v>
      </c>
      <c r="I113" s="110">
        <f t="shared" si="21"/>
        <v>53.072230591543637</v>
      </c>
      <c r="J113" s="110">
        <f t="shared" si="22"/>
        <v>45.841136888621072</v>
      </c>
      <c r="K113" s="110">
        <f t="shared" si="23"/>
        <v>7.0302299889524953</v>
      </c>
      <c r="L113" s="110">
        <f t="shared" si="24"/>
        <v>0.50215928492517825</v>
      </c>
      <c r="M113" s="110">
        <f t="shared" si="25"/>
        <v>0.2008637139700713</v>
      </c>
      <c r="N113" s="67">
        <f>_xlfn.XLOOKUP(A113,'Beräkning prediktionsvärde'!$A$2:$A$291,'Beräkning prediktionsvärde'!$Q$2:$Q$291)</f>
        <v>36.150897819339384</v>
      </c>
      <c r="O113" s="68">
        <f t="shared" si="26"/>
        <v>1799772.4479358112</v>
      </c>
      <c r="P113" s="35">
        <f t="shared" si="27"/>
        <v>16.921332772204252</v>
      </c>
      <c r="Q113" s="69">
        <f t="shared" si="28"/>
        <v>0.46807503528036781</v>
      </c>
      <c r="R113" s="70">
        <f t="shared" si="29"/>
        <v>31.225336435113817</v>
      </c>
      <c r="S113" s="70">
        <f t="shared" si="30"/>
        <v>4.788740234663746</v>
      </c>
      <c r="T113" s="70">
        <f t="shared" si="31"/>
        <v>0.13682114956182131</v>
      </c>
      <c r="U113" s="68">
        <f t="shared" si="32"/>
        <v>1554553.3744221414</v>
      </c>
      <c r="V113" s="68">
        <f t="shared" si="33"/>
        <v>238407.43258273459</v>
      </c>
      <c r="W113" s="68">
        <f t="shared" si="34"/>
        <v>6811.6409309352739</v>
      </c>
      <c r="X113" s="68">
        <f t="shared" si="35"/>
        <v>1799772.4479358112</v>
      </c>
      <c r="Y113" s="68">
        <f t="shared" si="36"/>
        <v>1554553.3744221414</v>
      </c>
      <c r="Z113" s="68">
        <f t="shared" si="37"/>
        <v>238407.43258273459</v>
      </c>
      <c r="AA113" s="68">
        <f t="shared" si="38"/>
        <v>6811.6409309352739</v>
      </c>
      <c r="AB113" s="68">
        <f>Y113*Skräpmätning!$B$5</f>
        <v>901563.22949612094</v>
      </c>
      <c r="AC113" s="68">
        <f>Z113*Skräpmätning!$B$5</f>
        <v>138264.39052635693</v>
      </c>
      <c r="AD113" s="68">
        <f t="shared" si="41"/>
        <v>25000</v>
      </c>
      <c r="AE113" s="68">
        <f t="shared" si="39"/>
        <v>6811.6409309352739</v>
      </c>
      <c r="AF113" s="68">
        <f t="shared" si="40"/>
        <v>1071639.2609534131</v>
      </c>
      <c r="AH113" s="68"/>
    </row>
    <row r="114" spans="1:34" ht="16" x14ac:dyDescent="0.35">
      <c r="A114" s="55" t="s">
        <v>133</v>
      </c>
      <c r="B114" s="66">
        <f>_xlfn.XLOOKUP(A114,Indata!A:A,Indata!C:C)</f>
        <v>32430</v>
      </c>
      <c r="C114" s="108">
        <f>_xlfn.XLOOKUP(A114,Indata!A:A,Indata!S:S)</f>
        <v>1186832</v>
      </c>
      <c r="D114" s="108">
        <f>_xlfn.XLOOKUP(A114,Indata!A:A,Indata!S:S)+_xlfn.XLOOKUP(A114,Indata!A:A,Indata!Q:Q)</f>
        <v>1212832</v>
      </c>
      <c r="E114" s="109">
        <f>_xlfn.XLOOKUP(A114,Indata!A:A,Indata!O:O)</f>
        <v>1066832</v>
      </c>
      <c r="F114" s="109">
        <f>_xlfn.XLOOKUP(A114,Indata!A:A,Indata!P:P)</f>
        <v>82000</v>
      </c>
      <c r="G114" s="109">
        <f>_xlfn.XLOOKUP(A114,Indata!A:A,Indata!Q:Q)</f>
        <v>26000</v>
      </c>
      <c r="H114" s="108">
        <f>_xlfn.XLOOKUP(A114,Indata!A:A,Indata!R:R)</f>
        <v>38000</v>
      </c>
      <c r="I114" s="110">
        <f t="shared" si="21"/>
        <v>36.59673142152328</v>
      </c>
      <c r="J114" s="110">
        <f t="shared" si="22"/>
        <v>32.896453900709218</v>
      </c>
      <c r="K114" s="110">
        <f t="shared" si="23"/>
        <v>2.5285229725562752</v>
      </c>
      <c r="L114" s="110">
        <f t="shared" si="24"/>
        <v>0.80172679617637987</v>
      </c>
      <c r="M114" s="110">
        <f t="shared" si="25"/>
        <v>1.171754548257786</v>
      </c>
      <c r="N114" s="67">
        <f>_xlfn.XLOOKUP(A114,'Beräkning prediktionsvärde'!$A$2:$A$291,'Beräkning prediktionsvärde'!$Q$2:$Q$291)</f>
        <v>35.884354946921114</v>
      </c>
      <c r="O114" s="68">
        <f t="shared" si="26"/>
        <v>1163729.6309286517</v>
      </c>
      <c r="P114" s="35">
        <f t="shared" si="27"/>
        <v>0.71237647460216635</v>
      </c>
      <c r="Q114" s="69">
        <f t="shared" si="28"/>
        <v>1.985200725095634E-2</v>
      </c>
      <c r="R114" s="70">
        <f t="shared" si="29"/>
        <v>32.256105461205756</v>
      </c>
      <c r="S114" s="70">
        <f t="shared" si="30"/>
        <v>2.4793038152388305</v>
      </c>
      <c r="T114" s="70">
        <f t="shared" si="31"/>
        <v>1.1489456704765313</v>
      </c>
      <c r="U114" s="68">
        <f t="shared" si="32"/>
        <v>1046065.5001069027</v>
      </c>
      <c r="V114" s="68">
        <f t="shared" si="33"/>
        <v>80403.822728195271</v>
      </c>
      <c r="W114" s="68">
        <f t="shared" si="34"/>
        <v>37260.308093553911</v>
      </c>
      <c r="X114" s="68">
        <f t="shared" si="35"/>
        <v>1163729.6309286517</v>
      </c>
      <c r="Y114" s="68">
        <f t="shared" si="36"/>
        <v>1046065.5001069024</v>
      </c>
      <c r="Z114" s="68">
        <f t="shared" si="37"/>
        <v>80403.822728195271</v>
      </c>
      <c r="AA114" s="68">
        <f t="shared" si="38"/>
        <v>37260.308093553904</v>
      </c>
      <c r="AB114" s="68">
        <f>Y114*Skräpmätning!$B$5</f>
        <v>606665.68678699818</v>
      </c>
      <c r="AC114" s="68">
        <f>Z114*Skräpmätning!$B$5</f>
        <v>46630.196991216857</v>
      </c>
      <c r="AD114" s="68">
        <f t="shared" si="41"/>
        <v>26000</v>
      </c>
      <c r="AE114" s="68">
        <f t="shared" si="39"/>
        <v>37260.308093553904</v>
      </c>
      <c r="AF114" s="68">
        <f t="shared" si="40"/>
        <v>716556.19187176891</v>
      </c>
      <c r="AH114" s="68"/>
    </row>
    <row r="115" spans="1:34" ht="16" x14ac:dyDescent="0.35">
      <c r="A115" s="55" t="s">
        <v>255</v>
      </c>
      <c r="B115" s="66">
        <f>_xlfn.XLOOKUP(A115,Indata!A:A,Indata!C:C)</f>
        <v>25978</v>
      </c>
      <c r="C115" s="108">
        <f>_xlfn.XLOOKUP(A115,Indata!A:A,Indata!S:S)</f>
        <v>2491000</v>
      </c>
      <c r="D115" s="108">
        <f>_xlfn.XLOOKUP(A115,Indata!A:A,Indata!S:S)+_xlfn.XLOOKUP(A115,Indata!A:A,Indata!Q:Q)</f>
        <v>2499640</v>
      </c>
      <c r="E115" s="109">
        <f>_xlfn.XLOOKUP(A115,Indata!A:A,Indata!O:O)</f>
        <v>2351000</v>
      </c>
      <c r="F115" s="109">
        <f>_xlfn.XLOOKUP(A115,Indata!A:A,Indata!P:P)</f>
        <v>140000</v>
      </c>
      <c r="G115" s="109">
        <f>_xlfn.XLOOKUP(A115,Indata!A:A,Indata!Q:Q)</f>
        <v>8640</v>
      </c>
      <c r="H115" s="108">
        <f>_xlfn.XLOOKUP(A115,Indata!A:A,Indata!R:R)</f>
        <v>0</v>
      </c>
      <c r="I115" s="110">
        <f t="shared" si="21"/>
        <v>95.888829009161597</v>
      </c>
      <c r="J115" s="110">
        <f t="shared" si="22"/>
        <v>90.499653553006397</v>
      </c>
      <c r="K115" s="110">
        <f t="shared" si="23"/>
        <v>5.3891754561552085</v>
      </c>
      <c r="L115" s="110">
        <f t="shared" si="24"/>
        <v>0.33258911386557855</v>
      </c>
      <c r="M115" s="110" t="str">
        <f t="shared" si="25"/>
        <v>0</v>
      </c>
      <c r="N115" s="67">
        <f>_xlfn.XLOOKUP(A115,'Beräkning prediktionsvärde'!$A$2:$A$291,'Beräkning prediktionsvärde'!$Q$2:$Q$291)</f>
        <v>39.807823481672351</v>
      </c>
      <c r="O115" s="68">
        <f t="shared" si="26"/>
        <v>1034127.6384068843</v>
      </c>
      <c r="P115" s="35">
        <f t="shared" si="27"/>
        <v>56.081005527489246</v>
      </c>
      <c r="Q115" s="69">
        <f t="shared" si="28"/>
        <v>1.4087935642426952</v>
      </c>
      <c r="R115" s="70">
        <f t="shared" si="29"/>
        <v>37.570531114175708</v>
      </c>
      <c r="S115" s="70">
        <f t="shared" si="30"/>
        <v>2.2372923674966398</v>
      </c>
      <c r="T115" s="70">
        <f t="shared" si="31"/>
        <v>0</v>
      </c>
      <c r="U115" s="68">
        <f t="shared" si="32"/>
        <v>976007.25728405651</v>
      </c>
      <c r="V115" s="68">
        <f t="shared" si="33"/>
        <v>58120.381122827712</v>
      </c>
      <c r="W115" s="68">
        <f t="shared" si="34"/>
        <v>0</v>
      </c>
      <c r="X115" s="68">
        <f t="shared" si="35"/>
        <v>1034127.6384068843</v>
      </c>
      <c r="Y115" s="68">
        <f t="shared" si="36"/>
        <v>976007.25728405651</v>
      </c>
      <c r="Z115" s="68">
        <f t="shared" si="37"/>
        <v>58120.381122827705</v>
      </c>
      <c r="AA115" s="68">
        <f t="shared" si="38"/>
        <v>0</v>
      </c>
      <c r="AB115" s="68">
        <f>Y115*Skräpmätning!$B$5</f>
        <v>566035.40886188869</v>
      </c>
      <c r="AC115" s="68">
        <f>Z115*Skräpmätning!$B$5</f>
        <v>33706.915032183933</v>
      </c>
      <c r="AD115" s="68">
        <f t="shared" si="41"/>
        <v>8640</v>
      </c>
      <c r="AE115" s="68">
        <f t="shared" si="39"/>
        <v>0</v>
      </c>
      <c r="AF115" s="68">
        <f t="shared" si="40"/>
        <v>608382.32389407267</v>
      </c>
      <c r="AH115" s="68"/>
    </row>
    <row r="116" spans="1:34" ht="16" x14ac:dyDescent="0.35">
      <c r="A116" s="55" t="s">
        <v>162</v>
      </c>
      <c r="B116" s="66">
        <f>_xlfn.XLOOKUP(A116,Indata!A:A,Indata!C:C)</f>
        <v>26565</v>
      </c>
      <c r="C116" s="108">
        <f>_xlfn.XLOOKUP(A116,Indata!A:A,Indata!S:S)</f>
        <v>864079</v>
      </c>
      <c r="D116" s="108">
        <f>_xlfn.XLOOKUP(A116,Indata!A:A,Indata!S:S)+_xlfn.XLOOKUP(A116,Indata!A:A,Indata!Q:Q)</f>
        <v>892229</v>
      </c>
      <c r="E116" s="109">
        <f>_xlfn.XLOOKUP(A116,Indata!A:A,Indata!O:O)</f>
        <v>785249</v>
      </c>
      <c r="F116" s="109">
        <f>_xlfn.XLOOKUP(A116,Indata!A:A,Indata!P:P)</f>
        <v>58700</v>
      </c>
      <c r="G116" s="109">
        <f>_xlfn.XLOOKUP(A116,Indata!A:A,Indata!Q:Q)</f>
        <v>28150</v>
      </c>
      <c r="H116" s="108">
        <f>_xlfn.XLOOKUP(A116,Indata!A:A,Indata!R:R)</f>
        <v>20130</v>
      </c>
      <c r="I116" s="110">
        <f t="shared" si="21"/>
        <v>32.526971579145496</v>
      </c>
      <c r="J116" s="110">
        <f t="shared" si="22"/>
        <v>29.559533220402784</v>
      </c>
      <c r="K116" s="110">
        <f t="shared" si="23"/>
        <v>2.2096743835874268</v>
      </c>
      <c r="L116" s="110">
        <f t="shared" si="24"/>
        <v>1.0596649727084511</v>
      </c>
      <c r="M116" s="110">
        <f t="shared" si="25"/>
        <v>0.75776397515527949</v>
      </c>
      <c r="N116" s="67">
        <f>_xlfn.XLOOKUP(A116,'Beräkning prediktionsvärde'!$A$2:$A$291,'Beräkning prediktionsvärde'!$Q$2:$Q$291)</f>
        <v>34.983579251215197</v>
      </c>
      <c r="O116" s="68">
        <f t="shared" si="26"/>
        <v>929338.78280853166</v>
      </c>
      <c r="P116" s="35">
        <f t="shared" si="27"/>
        <v>-2.4566076720697012</v>
      </c>
      <c r="Q116" s="69">
        <f t="shared" si="28"/>
        <v>-7.0221736158811415E-2</v>
      </c>
      <c r="R116" s="70">
        <f t="shared" si="29"/>
        <v>31.792024367491262</v>
      </c>
      <c r="S116" s="70">
        <f t="shared" si="30"/>
        <v>2.3765605946288848</v>
      </c>
      <c r="T116" s="70">
        <f t="shared" si="31"/>
        <v>0.81499428909505023</v>
      </c>
      <c r="U116" s="68">
        <f t="shared" si="32"/>
        <v>844555.12732240534</v>
      </c>
      <c r="V116" s="68">
        <f t="shared" si="33"/>
        <v>63133.332196316325</v>
      </c>
      <c r="W116" s="68">
        <f t="shared" si="34"/>
        <v>21650.32328981001</v>
      </c>
      <c r="X116" s="68">
        <f t="shared" si="35"/>
        <v>864079</v>
      </c>
      <c r="Y116" s="68">
        <f t="shared" si="36"/>
        <v>785249</v>
      </c>
      <c r="Z116" s="68">
        <f t="shared" si="37"/>
        <v>58700</v>
      </c>
      <c r="AA116" s="68">
        <f t="shared" si="38"/>
        <v>20130</v>
      </c>
      <c r="AB116" s="68">
        <f>Y116*Skräpmätning!$B$5</f>
        <v>455405.15755000006</v>
      </c>
      <c r="AC116" s="68">
        <f>Z116*Skräpmätning!$B$5</f>
        <v>34043.065000000002</v>
      </c>
      <c r="AD116" s="68">
        <f t="shared" si="41"/>
        <v>28150</v>
      </c>
      <c r="AE116" s="68">
        <f t="shared" si="39"/>
        <v>20130</v>
      </c>
      <c r="AF116" s="68">
        <f t="shared" si="40"/>
        <v>537728.22255000006</v>
      </c>
      <c r="AH116" s="68"/>
    </row>
    <row r="117" spans="1:34" ht="16" x14ac:dyDescent="0.35">
      <c r="A117" s="55" t="s">
        <v>149</v>
      </c>
      <c r="B117" s="66">
        <f>_xlfn.XLOOKUP(A117,Indata!A:A,Indata!C:C)</f>
        <v>47134</v>
      </c>
      <c r="C117" s="108">
        <f>_xlfn.XLOOKUP(A117,Indata!A:A,Indata!S:S)</f>
        <v>4375000</v>
      </c>
      <c r="D117" s="108">
        <f>_xlfn.XLOOKUP(A117,Indata!A:A,Indata!S:S)+_xlfn.XLOOKUP(A117,Indata!A:A,Indata!Q:Q)</f>
        <v>4375000</v>
      </c>
      <c r="E117" s="109">
        <f>_xlfn.XLOOKUP(A117,Indata!A:A,Indata!O:O)</f>
        <v>4375000</v>
      </c>
      <c r="F117" s="109">
        <f>_xlfn.XLOOKUP(A117,Indata!A:A,Indata!P:P)</f>
        <v>0</v>
      </c>
      <c r="G117" s="109">
        <f>_xlfn.XLOOKUP(A117,Indata!A:A,Indata!Q:Q)</f>
        <v>0</v>
      </c>
      <c r="H117" s="108">
        <f>_xlfn.XLOOKUP(A117,Indata!A:A,Indata!R:R)</f>
        <v>0</v>
      </c>
      <c r="I117" s="110">
        <f t="shared" si="21"/>
        <v>92.820469300292785</v>
      </c>
      <c r="J117" s="110">
        <f t="shared" si="22"/>
        <v>92.820469300292785</v>
      </c>
      <c r="K117" s="110" t="str">
        <f t="shared" si="23"/>
        <v>0</v>
      </c>
      <c r="L117" s="110" t="str">
        <f t="shared" si="24"/>
        <v>0</v>
      </c>
      <c r="M117" s="110" t="str">
        <f t="shared" si="25"/>
        <v>0</v>
      </c>
      <c r="N117" s="67">
        <f>_xlfn.XLOOKUP(A117,'Beräkning prediktionsvärde'!$A$2:$A$291,'Beräkning prediktionsvärde'!$Q$2:$Q$291)</f>
        <v>37.397344081877442</v>
      </c>
      <c r="O117" s="68">
        <f t="shared" si="26"/>
        <v>1762686.4159552113</v>
      </c>
      <c r="P117" s="35">
        <f t="shared" si="27"/>
        <v>55.423125218415343</v>
      </c>
      <c r="Q117" s="69">
        <f t="shared" si="28"/>
        <v>1.4820069868350119</v>
      </c>
      <c r="R117" s="70">
        <f t="shared" si="29"/>
        <v>37.397344081877442</v>
      </c>
      <c r="S117" s="70">
        <f t="shared" si="30"/>
        <v>0</v>
      </c>
      <c r="T117" s="70">
        <f t="shared" si="31"/>
        <v>0</v>
      </c>
      <c r="U117" s="68">
        <f t="shared" si="32"/>
        <v>1762686.4159552113</v>
      </c>
      <c r="V117" s="68">
        <f t="shared" si="33"/>
        <v>0</v>
      </c>
      <c r="W117" s="68">
        <f t="shared" si="34"/>
        <v>0</v>
      </c>
      <c r="X117" s="68">
        <f t="shared" si="35"/>
        <v>1762686.4159552113</v>
      </c>
      <c r="Y117" s="68">
        <f t="shared" si="36"/>
        <v>1762686.4159552113</v>
      </c>
      <c r="Z117" s="68">
        <f t="shared" si="37"/>
        <v>0</v>
      </c>
      <c r="AA117" s="68">
        <f t="shared" si="38"/>
        <v>0</v>
      </c>
      <c r="AB117" s="68">
        <f>Y117*Skräpmätning!$B$5</f>
        <v>1022269.986933225</v>
      </c>
      <c r="AC117" s="68">
        <f>Z117*Skräpmätning!$B$5</f>
        <v>0</v>
      </c>
      <c r="AD117" s="68">
        <f t="shared" si="41"/>
        <v>0</v>
      </c>
      <c r="AE117" s="68">
        <f t="shared" si="39"/>
        <v>0</v>
      </c>
      <c r="AF117" s="68">
        <f t="shared" si="40"/>
        <v>1022269.986933225</v>
      </c>
      <c r="AH117" s="68"/>
    </row>
    <row r="118" spans="1:34" ht="16" x14ac:dyDescent="0.35">
      <c r="A118" s="55" t="s">
        <v>235</v>
      </c>
      <c r="B118" s="66">
        <f>_xlfn.XLOOKUP(A118,Indata!A:A,Indata!C:C)</f>
        <v>5497</v>
      </c>
      <c r="C118" s="108">
        <f>_xlfn.XLOOKUP(A118,Indata!A:A,Indata!S:S)</f>
        <v>333166</v>
      </c>
      <c r="D118" s="108">
        <f>_xlfn.XLOOKUP(A118,Indata!A:A,Indata!S:S)+_xlfn.XLOOKUP(A118,Indata!A:A,Indata!Q:Q)</f>
        <v>334066</v>
      </c>
      <c r="E118" s="109">
        <f>_xlfn.XLOOKUP(A118,Indata!A:A,Indata!O:O)</f>
        <v>330916</v>
      </c>
      <c r="F118" s="109">
        <f>_xlfn.XLOOKUP(A118,Indata!A:A,Indata!P:P)</f>
        <v>2250</v>
      </c>
      <c r="G118" s="109">
        <f>_xlfn.XLOOKUP(A118,Indata!A:A,Indata!Q:Q)</f>
        <v>900</v>
      </c>
      <c r="H118" s="108">
        <f>_xlfn.XLOOKUP(A118,Indata!A:A,Indata!R:R)</f>
        <v>0</v>
      </c>
      <c r="I118" s="110">
        <f t="shared" si="21"/>
        <v>60.608695652173914</v>
      </c>
      <c r="J118" s="110">
        <f t="shared" si="22"/>
        <v>60.199381480807716</v>
      </c>
      <c r="K118" s="110">
        <f t="shared" si="23"/>
        <v>0.40931417136619974</v>
      </c>
      <c r="L118" s="110">
        <f t="shared" si="24"/>
        <v>0.16372566854647991</v>
      </c>
      <c r="M118" s="110" t="str">
        <f t="shared" si="25"/>
        <v>0</v>
      </c>
      <c r="N118" s="67">
        <f>_xlfn.XLOOKUP(A118,'Beräkning prediktionsvärde'!$A$2:$A$291,'Beräkning prediktionsvärde'!$Q$2:$Q$291)</f>
        <v>38.078041038006816</v>
      </c>
      <c r="O118" s="68">
        <f t="shared" si="26"/>
        <v>209314.99158592348</v>
      </c>
      <c r="P118" s="35">
        <f t="shared" si="27"/>
        <v>22.530654614167098</v>
      </c>
      <c r="Q118" s="69">
        <f t="shared" si="28"/>
        <v>0.59169678901492295</v>
      </c>
      <c r="R118" s="70">
        <f t="shared" si="29"/>
        <v>37.820885168753904</v>
      </c>
      <c r="S118" s="70">
        <f t="shared" si="30"/>
        <v>0.25715586925291101</v>
      </c>
      <c r="T118" s="70">
        <f t="shared" si="31"/>
        <v>0</v>
      </c>
      <c r="U118" s="68">
        <f t="shared" si="32"/>
        <v>207901.4057726402</v>
      </c>
      <c r="V118" s="68">
        <f t="shared" si="33"/>
        <v>1413.5858132832518</v>
      </c>
      <c r="W118" s="68">
        <f t="shared" si="34"/>
        <v>0</v>
      </c>
      <c r="X118" s="68">
        <f t="shared" si="35"/>
        <v>209314.99158592348</v>
      </c>
      <c r="Y118" s="68">
        <f t="shared" si="36"/>
        <v>207901.40577264022</v>
      </c>
      <c r="Z118" s="68">
        <f t="shared" si="37"/>
        <v>1413.5858132832518</v>
      </c>
      <c r="AA118" s="68">
        <f t="shared" si="38"/>
        <v>0</v>
      </c>
      <c r="AB118" s="68">
        <f>Y118*Skräpmätning!$B$5</f>
        <v>120572.42027784271</v>
      </c>
      <c r="AC118" s="68">
        <f>Z118*Skräpmätning!$B$5</f>
        <v>819.80909241362201</v>
      </c>
      <c r="AD118" s="68">
        <f t="shared" si="41"/>
        <v>900</v>
      </c>
      <c r="AE118" s="68">
        <f t="shared" si="39"/>
        <v>0</v>
      </c>
      <c r="AF118" s="68">
        <f t="shared" si="40"/>
        <v>122292.22937025633</v>
      </c>
      <c r="AH118" s="68"/>
    </row>
    <row r="119" spans="1:34" ht="16" x14ac:dyDescent="0.35">
      <c r="A119" s="55" t="s">
        <v>233</v>
      </c>
      <c r="B119" s="66">
        <f>_xlfn.XLOOKUP(A119,Indata!A:A,Indata!C:C)</f>
        <v>8606</v>
      </c>
      <c r="C119" s="108">
        <f>_xlfn.XLOOKUP(A119,Indata!A:A,Indata!S:S)</f>
        <v>245466</v>
      </c>
      <c r="D119" s="108">
        <f>_xlfn.XLOOKUP(A119,Indata!A:A,Indata!S:S)+_xlfn.XLOOKUP(A119,Indata!A:A,Indata!Q:Q)</f>
        <v>252511</v>
      </c>
      <c r="E119" s="109">
        <f>_xlfn.XLOOKUP(A119,Indata!A:A,Indata!O:O)</f>
        <v>243258</v>
      </c>
      <c r="F119" s="109">
        <f>_xlfn.XLOOKUP(A119,Indata!A:A,Indata!P:P)</f>
        <v>2208</v>
      </c>
      <c r="G119" s="109">
        <f>_xlfn.XLOOKUP(A119,Indata!A:A,Indata!Q:Q)</f>
        <v>7045</v>
      </c>
      <c r="H119" s="108">
        <f>_xlfn.XLOOKUP(A119,Indata!A:A,Indata!R:R)</f>
        <v>0</v>
      </c>
      <c r="I119" s="110">
        <f t="shared" si="21"/>
        <v>28.522658610271904</v>
      </c>
      <c r="J119" s="110">
        <f t="shared" si="22"/>
        <v>28.266093423193119</v>
      </c>
      <c r="K119" s="110">
        <f t="shared" si="23"/>
        <v>0.25656518707878223</v>
      </c>
      <c r="L119" s="110">
        <f t="shared" si="24"/>
        <v>0.81861491982337908</v>
      </c>
      <c r="M119" s="110" t="str">
        <f t="shared" si="25"/>
        <v>0</v>
      </c>
      <c r="N119" s="67">
        <f>_xlfn.XLOOKUP(A119,'Beräkning prediktionsvärde'!$A$2:$A$291,'Beräkning prediktionsvärde'!$Q$2:$Q$291)</f>
        <v>31.440736969101394</v>
      </c>
      <c r="O119" s="68">
        <f t="shared" si="26"/>
        <v>270578.98235608661</v>
      </c>
      <c r="P119" s="35">
        <f t="shared" si="27"/>
        <v>-2.9180783588294901</v>
      </c>
      <c r="Q119" s="69">
        <f t="shared" si="28"/>
        <v>-9.2812021604240819E-2</v>
      </c>
      <c r="R119" s="70">
        <f t="shared" si="29"/>
        <v>31.157923270960811</v>
      </c>
      <c r="S119" s="70">
        <f t="shared" si="30"/>
        <v>0.2828136981405811</v>
      </c>
      <c r="T119" s="70">
        <f t="shared" si="31"/>
        <v>0</v>
      </c>
      <c r="U119" s="68">
        <f t="shared" si="32"/>
        <v>268145.08766988874</v>
      </c>
      <c r="V119" s="68">
        <f t="shared" si="33"/>
        <v>2433.8946861978411</v>
      </c>
      <c r="W119" s="68">
        <f t="shared" si="34"/>
        <v>0</v>
      </c>
      <c r="X119" s="68">
        <f t="shared" si="35"/>
        <v>245466</v>
      </c>
      <c r="Y119" s="68">
        <f t="shared" si="36"/>
        <v>243258</v>
      </c>
      <c r="Z119" s="68">
        <f t="shared" si="37"/>
        <v>2208</v>
      </c>
      <c r="AA119" s="68">
        <f t="shared" si="38"/>
        <v>0</v>
      </c>
      <c r="AB119" s="68">
        <f>Y119*Skräpmätning!$B$5</f>
        <v>141077.47710000002</v>
      </c>
      <c r="AC119" s="68">
        <f>Z119*Skräpmätning!$B$5</f>
        <v>1280.5296000000001</v>
      </c>
      <c r="AD119" s="68">
        <f t="shared" si="41"/>
        <v>7045</v>
      </c>
      <c r="AE119" s="68">
        <f t="shared" si="39"/>
        <v>0</v>
      </c>
      <c r="AF119" s="68">
        <f t="shared" si="40"/>
        <v>149403.00670000003</v>
      </c>
      <c r="AH119" s="68"/>
    </row>
    <row r="120" spans="1:34" ht="16" x14ac:dyDescent="0.35">
      <c r="A120" s="55" t="s">
        <v>261</v>
      </c>
      <c r="B120" s="66">
        <f>_xlfn.XLOOKUP(A120,Indata!A:A,Indata!C:C)</f>
        <v>16043</v>
      </c>
      <c r="C120" s="108">
        <f>_xlfn.XLOOKUP(A120,Indata!A:A,Indata!S:S)</f>
        <v>236661</v>
      </c>
      <c r="D120" s="108">
        <f>_xlfn.XLOOKUP(A120,Indata!A:A,Indata!S:S)+_xlfn.XLOOKUP(A120,Indata!A:A,Indata!Q:Q)</f>
        <v>256912</v>
      </c>
      <c r="E120" s="109">
        <f>_xlfn.XLOOKUP(A120,Indata!A:A,Indata!O:O)</f>
        <v>231429</v>
      </c>
      <c r="F120" s="109">
        <f>_xlfn.XLOOKUP(A120,Indata!A:A,Indata!P:P)</f>
        <v>5232</v>
      </c>
      <c r="G120" s="109">
        <f>_xlfn.XLOOKUP(A120,Indata!A:A,Indata!Q:Q)</f>
        <v>20251</v>
      </c>
      <c r="H120" s="108">
        <f>_xlfn.XLOOKUP(A120,Indata!A:A,Indata!R:R)</f>
        <v>0</v>
      </c>
      <c r="I120" s="110">
        <f t="shared" si="21"/>
        <v>14.75166739387895</v>
      </c>
      <c r="J120" s="110">
        <f t="shared" si="22"/>
        <v>14.425543850900704</v>
      </c>
      <c r="K120" s="110">
        <f t="shared" si="23"/>
        <v>0.32612354297824597</v>
      </c>
      <c r="L120" s="110">
        <f t="shared" si="24"/>
        <v>1.2622950819672132</v>
      </c>
      <c r="M120" s="110" t="str">
        <f t="shared" si="25"/>
        <v>0</v>
      </c>
      <c r="N120" s="67">
        <f>_xlfn.XLOOKUP(A120,'Beräkning prediktionsvärde'!$A$2:$A$291,'Beräkning prediktionsvärde'!$Q$2:$Q$291)</f>
        <v>32.693555048091326</v>
      </c>
      <c r="O120" s="68">
        <f t="shared" si="26"/>
        <v>524502.70363652916</v>
      </c>
      <c r="P120" s="35">
        <f t="shared" si="27"/>
        <v>-17.941887654212376</v>
      </c>
      <c r="Q120" s="69">
        <f t="shared" si="28"/>
        <v>-0.54878974243762568</v>
      </c>
      <c r="R120" s="70">
        <f t="shared" si="29"/>
        <v>31.970779939342467</v>
      </c>
      <c r="S120" s="70">
        <f t="shared" si="30"/>
        <v>0.72277510874885942</v>
      </c>
      <c r="T120" s="70">
        <f t="shared" si="31"/>
        <v>0</v>
      </c>
      <c r="U120" s="68">
        <f t="shared" si="32"/>
        <v>512907.22256687121</v>
      </c>
      <c r="V120" s="68">
        <f t="shared" si="33"/>
        <v>11595.481069657952</v>
      </c>
      <c r="W120" s="68">
        <f t="shared" si="34"/>
        <v>0</v>
      </c>
      <c r="X120" s="68">
        <f t="shared" si="35"/>
        <v>236661</v>
      </c>
      <c r="Y120" s="68">
        <f t="shared" si="36"/>
        <v>231429</v>
      </c>
      <c r="Z120" s="68">
        <f t="shared" si="37"/>
        <v>5232</v>
      </c>
      <c r="AA120" s="68">
        <f t="shared" si="38"/>
        <v>0</v>
      </c>
      <c r="AB120" s="68">
        <f>Y120*Skräpmätning!$B$5</f>
        <v>134217.24855000002</v>
      </c>
      <c r="AC120" s="68">
        <f>Z120*Skräpmätning!$B$5</f>
        <v>3034.2984000000006</v>
      </c>
      <c r="AD120" s="68">
        <f t="shared" si="41"/>
        <v>20251</v>
      </c>
      <c r="AE120" s="68">
        <f t="shared" si="39"/>
        <v>0</v>
      </c>
      <c r="AF120" s="68">
        <f t="shared" si="40"/>
        <v>157502.54695000002</v>
      </c>
      <c r="AH120" s="68"/>
    </row>
    <row r="121" spans="1:34" ht="16" x14ac:dyDescent="0.35">
      <c r="A121" s="55" t="s">
        <v>179</v>
      </c>
      <c r="B121" s="66">
        <f>_xlfn.XLOOKUP(A121,Indata!A:A,Indata!C:C)</f>
        <v>43706</v>
      </c>
      <c r="C121" s="108">
        <f>_xlfn.XLOOKUP(A121,Indata!A:A,Indata!S:S)</f>
        <v>840000</v>
      </c>
      <c r="D121" s="108">
        <f>_xlfn.XLOOKUP(A121,Indata!A:A,Indata!S:S)+_xlfn.XLOOKUP(A121,Indata!A:A,Indata!Q:Q)</f>
        <v>850000</v>
      </c>
      <c r="E121" s="109">
        <f>_xlfn.XLOOKUP(A121,Indata!A:A,Indata!O:O)</f>
        <v>810000</v>
      </c>
      <c r="F121" s="109">
        <f>_xlfn.XLOOKUP(A121,Indata!A:A,Indata!P:P)</f>
        <v>20000</v>
      </c>
      <c r="G121" s="109">
        <f>_xlfn.XLOOKUP(A121,Indata!A:A,Indata!Q:Q)</f>
        <v>10000</v>
      </c>
      <c r="H121" s="108">
        <f>_xlfn.XLOOKUP(A121,Indata!A:A,Indata!R:R)</f>
        <v>10000</v>
      </c>
      <c r="I121" s="110">
        <f t="shared" si="21"/>
        <v>19.219329153891913</v>
      </c>
      <c r="J121" s="110">
        <f t="shared" si="22"/>
        <v>18.532924541252918</v>
      </c>
      <c r="K121" s="110">
        <f t="shared" si="23"/>
        <v>0.45760307509266462</v>
      </c>
      <c r="L121" s="110">
        <f t="shared" si="24"/>
        <v>0.22880153754633231</v>
      </c>
      <c r="M121" s="110">
        <f t="shared" si="25"/>
        <v>0.22880153754633231</v>
      </c>
      <c r="N121" s="67">
        <f>_xlfn.XLOOKUP(A121,'Beräkning prediktionsvärde'!$A$2:$A$291,'Beräkning prediktionsvärde'!$Q$2:$Q$291)</f>
        <v>34.306137440790678</v>
      </c>
      <c r="O121" s="68">
        <f t="shared" si="26"/>
        <v>1499384.0429871974</v>
      </c>
      <c r="P121" s="35">
        <f t="shared" si="27"/>
        <v>-15.086808286898766</v>
      </c>
      <c r="Q121" s="69">
        <f t="shared" si="28"/>
        <v>-0.43976994824722676</v>
      </c>
      <c r="R121" s="70">
        <f t="shared" si="29"/>
        <v>33.080918246476728</v>
      </c>
      <c r="S121" s="70">
        <f t="shared" si="30"/>
        <v>0.81681279620930181</v>
      </c>
      <c r="T121" s="70">
        <f t="shared" si="31"/>
        <v>0.4084063981046509</v>
      </c>
      <c r="U121" s="68">
        <f t="shared" si="32"/>
        <v>1445834.6128805119</v>
      </c>
      <c r="V121" s="68">
        <f t="shared" si="33"/>
        <v>35699.620071123747</v>
      </c>
      <c r="W121" s="68">
        <f t="shared" si="34"/>
        <v>17849.810035561874</v>
      </c>
      <c r="X121" s="68">
        <f t="shared" si="35"/>
        <v>840000</v>
      </c>
      <c r="Y121" s="68">
        <f t="shared" si="36"/>
        <v>810000</v>
      </c>
      <c r="Z121" s="68">
        <f t="shared" si="37"/>
        <v>20000</v>
      </c>
      <c r="AA121" s="68">
        <f t="shared" si="38"/>
        <v>10000</v>
      </c>
      <c r="AB121" s="68">
        <f>Y121*Skräpmätning!$B$5</f>
        <v>469759.50000000006</v>
      </c>
      <c r="AC121" s="68">
        <f>Z121*Skräpmätning!$B$5</f>
        <v>11599.000000000002</v>
      </c>
      <c r="AD121" s="68">
        <f t="shared" si="41"/>
        <v>10000</v>
      </c>
      <c r="AE121" s="68">
        <f t="shared" si="39"/>
        <v>10000</v>
      </c>
      <c r="AF121" s="68">
        <f t="shared" si="40"/>
        <v>501358.50000000006</v>
      </c>
      <c r="AH121" s="68"/>
    </row>
    <row r="122" spans="1:34" ht="16" x14ac:dyDescent="0.35">
      <c r="A122" s="55" t="s">
        <v>96</v>
      </c>
      <c r="B122" s="66">
        <f>_xlfn.XLOOKUP(A122,Indata!A:A,Indata!C:C)</f>
        <v>8342</v>
      </c>
      <c r="C122" s="108">
        <f>_xlfn.XLOOKUP(A122,Indata!A:A,Indata!S:S)</f>
        <v>6350</v>
      </c>
      <c r="D122" s="108">
        <f>_xlfn.XLOOKUP(A122,Indata!A:A,Indata!S:S)+_xlfn.XLOOKUP(A122,Indata!A:A,Indata!Q:Q)</f>
        <v>7362</v>
      </c>
      <c r="E122" s="109">
        <f>_xlfn.XLOOKUP(A122,Indata!A:A,Indata!O:O)</f>
        <v>5000</v>
      </c>
      <c r="F122" s="109">
        <f>_xlfn.XLOOKUP(A122,Indata!A:A,Indata!P:P)</f>
        <v>1350</v>
      </c>
      <c r="G122" s="109">
        <f>_xlfn.XLOOKUP(A122,Indata!A:A,Indata!Q:Q)</f>
        <v>1012</v>
      </c>
      <c r="H122" s="108">
        <f>_xlfn.XLOOKUP(A122,Indata!A:A,Indata!R:R)</f>
        <v>0</v>
      </c>
      <c r="I122" s="110">
        <f t="shared" si="21"/>
        <v>0.76120834332294418</v>
      </c>
      <c r="J122" s="110">
        <f t="shared" si="22"/>
        <v>0.59937664828578274</v>
      </c>
      <c r="K122" s="110">
        <f t="shared" si="23"/>
        <v>0.16183169503716135</v>
      </c>
      <c r="L122" s="110">
        <f t="shared" si="24"/>
        <v>0.12131383361304243</v>
      </c>
      <c r="M122" s="110" t="str">
        <f t="shared" si="25"/>
        <v>0</v>
      </c>
      <c r="N122" s="67">
        <f>_xlfn.XLOOKUP(A122,'Beräkning prediktionsvärde'!$A$2:$A$291,'Beräkning prediktionsvärde'!$Q$2:$Q$291)</f>
        <v>34.426024610066669</v>
      </c>
      <c r="O122" s="68">
        <f t="shared" si="26"/>
        <v>287181.89729717612</v>
      </c>
      <c r="P122" s="35">
        <f t="shared" si="27"/>
        <v>-33.664816266743728</v>
      </c>
      <c r="Q122" s="69">
        <f t="shared" si="28"/>
        <v>-0.97788857842446453</v>
      </c>
      <c r="R122" s="70">
        <f t="shared" si="29"/>
        <v>27.107105992178482</v>
      </c>
      <c r="S122" s="70">
        <f t="shared" si="30"/>
        <v>7.3189186178881895</v>
      </c>
      <c r="T122" s="70">
        <f t="shared" si="31"/>
        <v>0</v>
      </c>
      <c r="U122" s="68">
        <f t="shared" si="32"/>
        <v>226127.47818675291</v>
      </c>
      <c r="V122" s="68">
        <f t="shared" si="33"/>
        <v>61054.419110423274</v>
      </c>
      <c r="W122" s="68">
        <f t="shared" si="34"/>
        <v>0</v>
      </c>
      <c r="X122" s="68">
        <f t="shared" si="35"/>
        <v>6350</v>
      </c>
      <c r="Y122" s="68">
        <f t="shared" si="36"/>
        <v>5000</v>
      </c>
      <c r="Z122" s="68">
        <f t="shared" si="37"/>
        <v>1350</v>
      </c>
      <c r="AA122" s="68">
        <f t="shared" si="38"/>
        <v>0</v>
      </c>
      <c r="AB122" s="68">
        <f>Y122*Skräpmätning!$B$5</f>
        <v>2899.7500000000005</v>
      </c>
      <c r="AC122" s="68">
        <f>Z122*Skräpmätning!$B$5</f>
        <v>782.93250000000012</v>
      </c>
      <c r="AD122" s="68">
        <f t="shared" si="41"/>
        <v>1012</v>
      </c>
      <c r="AE122" s="68">
        <f t="shared" si="39"/>
        <v>0</v>
      </c>
      <c r="AF122" s="68">
        <f t="shared" si="40"/>
        <v>4694.6825000000008</v>
      </c>
      <c r="AH122" s="68"/>
    </row>
    <row r="123" spans="1:34" ht="16" x14ac:dyDescent="0.35">
      <c r="A123" s="55" t="s">
        <v>38</v>
      </c>
      <c r="B123" s="66">
        <f>_xlfn.XLOOKUP(A123,Indata!A:A,Indata!C:C)</f>
        <v>48324</v>
      </c>
      <c r="C123" s="108">
        <f>_xlfn.XLOOKUP(A123,Indata!A:A,Indata!S:S)</f>
        <v>4901447</v>
      </c>
      <c r="D123" s="108">
        <f>_xlfn.XLOOKUP(A123,Indata!A:A,Indata!S:S)+_xlfn.XLOOKUP(A123,Indata!A:A,Indata!Q:Q)</f>
        <v>4911447</v>
      </c>
      <c r="E123" s="109">
        <f>_xlfn.XLOOKUP(A123,Indata!A:A,Indata!O:O)</f>
        <v>4225267</v>
      </c>
      <c r="F123" s="109">
        <f>_xlfn.XLOOKUP(A123,Indata!A:A,Indata!P:P)</f>
        <v>676180</v>
      </c>
      <c r="G123" s="109">
        <f>_xlfn.XLOOKUP(A123,Indata!A:A,Indata!Q:Q)</f>
        <v>10000</v>
      </c>
      <c r="H123" s="108">
        <f>_xlfn.XLOOKUP(A123,Indata!A:A,Indata!R:R)</f>
        <v>0</v>
      </c>
      <c r="I123" s="110">
        <f t="shared" si="21"/>
        <v>101.42883453356511</v>
      </c>
      <c r="J123" s="110">
        <f t="shared" si="22"/>
        <v>87.436201473387968</v>
      </c>
      <c r="K123" s="110">
        <f t="shared" si="23"/>
        <v>13.992633060177138</v>
      </c>
      <c r="L123" s="110">
        <f t="shared" si="24"/>
        <v>0.20693651187815579</v>
      </c>
      <c r="M123" s="110" t="str">
        <f t="shared" si="25"/>
        <v>0</v>
      </c>
      <c r="N123" s="67">
        <f>_xlfn.XLOOKUP(A123,'Beräkning prediktionsvärde'!$A$2:$A$291,'Beräkning prediktionsvärde'!$Q$2:$Q$291)</f>
        <v>36.792509256457414</v>
      </c>
      <c r="O123" s="68">
        <f t="shared" si="26"/>
        <v>1777961.2173090482</v>
      </c>
      <c r="P123" s="35">
        <f t="shared" si="27"/>
        <v>64.636325277107687</v>
      </c>
      <c r="Q123" s="69">
        <f t="shared" si="28"/>
        <v>1.7567794799362162</v>
      </c>
      <c r="R123" s="70">
        <f t="shared" si="29"/>
        <v>31.716792042942433</v>
      </c>
      <c r="S123" s="70">
        <f t="shared" si="30"/>
        <v>5.0757172135149835</v>
      </c>
      <c r="T123" s="70">
        <f t="shared" si="31"/>
        <v>0</v>
      </c>
      <c r="U123" s="68">
        <f t="shared" si="32"/>
        <v>1532682.2586831502</v>
      </c>
      <c r="V123" s="68">
        <f t="shared" si="33"/>
        <v>245278.95862589806</v>
      </c>
      <c r="W123" s="68">
        <f t="shared" si="34"/>
        <v>0</v>
      </c>
      <c r="X123" s="68">
        <f t="shared" si="35"/>
        <v>1777961.2173090482</v>
      </c>
      <c r="Y123" s="68">
        <f t="shared" si="36"/>
        <v>1532682.2586831502</v>
      </c>
      <c r="Z123" s="68">
        <f t="shared" si="37"/>
        <v>245278.95862589809</v>
      </c>
      <c r="AA123" s="68">
        <f t="shared" si="38"/>
        <v>0</v>
      </c>
      <c r="AB123" s="68">
        <f>Y123*Skräpmätning!$B$5</f>
        <v>888879.07592329301</v>
      </c>
      <c r="AC123" s="68">
        <f>Z123*Skräpmätning!$B$5</f>
        <v>142249.5320550896</v>
      </c>
      <c r="AD123" s="68">
        <f t="shared" si="41"/>
        <v>10000</v>
      </c>
      <c r="AE123" s="68">
        <f t="shared" si="39"/>
        <v>0</v>
      </c>
      <c r="AF123" s="68">
        <f t="shared" si="40"/>
        <v>1041128.6079783826</v>
      </c>
      <c r="AH123" s="68"/>
    </row>
    <row r="124" spans="1:34" ht="16" x14ac:dyDescent="0.35">
      <c r="A124" s="55" t="s">
        <v>210</v>
      </c>
      <c r="B124" s="66">
        <f>_xlfn.XLOOKUP(A124,Indata!A:A,Indata!C:C)</f>
        <v>40539</v>
      </c>
      <c r="C124" s="108">
        <f>_xlfn.XLOOKUP(A124,Indata!A:A,Indata!S:S)</f>
        <v>1800000</v>
      </c>
      <c r="D124" s="108">
        <f>_xlfn.XLOOKUP(A124,Indata!A:A,Indata!S:S)+_xlfn.XLOOKUP(A124,Indata!A:A,Indata!Q:Q)</f>
        <v>1805000</v>
      </c>
      <c r="E124" s="109">
        <f>_xlfn.XLOOKUP(A124,Indata!A:A,Indata!O:O)</f>
        <v>1750000</v>
      </c>
      <c r="F124" s="109">
        <f>_xlfn.XLOOKUP(A124,Indata!A:A,Indata!P:P)</f>
        <v>40000</v>
      </c>
      <c r="G124" s="109">
        <f>_xlfn.XLOOKUP(A124,Indata!A:A,Indata!Q:Q)</f>
        <v>5000</v>
      </c>
      <c r="H124" s="108">
        <f>_xlfn.XLOOKUP(A124,Indata!A:A,Indata!R:R)</f>
        <v>10000</v>
      </c>
      <c r="I124" s="110">
        <f t="shared" si="21"/>
        <v>44.401687264116035</v>
      </c>
      <c r="J124" s="110">
        <f t="shared" si="22"/>
        <v>43.168307062335039</v>
      </c>
      <c r="K124" s="110">
        <f t="shared" si="23"/>
        <v>0.98670416142480077</v>
      </c>
      <c r="L124" s="110">
        <f t="shared" si="24"/>
        <v>0.1233380201781001</v>
      </c>
      <c r="M124" s="110">
        <f t="shared" si="25"/>
        <v>0.24667604035620019</v>
      </c>
      <c r="N124" s="67">
        <f>_xlfn.XLOOKUP(A124,'Beräkning prediktionsvärde'!$A$2:$A$291,'Beräkning prediktionsvärde'!$Q$2:$Q$291)</f>
        <v>32.394709078943229</v>
      </c>
      <c r="O124" s="68">
        <f t="shared" si="26"/>
        <v>1313249.1113512795</v>
      </c>
      <c r="P124" s="35">
        <f t="shared" si="27"/>
        <v>12.006978185172805</v>
      </c>
      <c r="Q124" s="69">
        <f t="shared" si="28"/>
        <v>0.37064627300442166</v>
      </c>
      <c r="R124" s="70">
        <f t="shared" si="29"/>
        <v>31.494856048972583</v>
      </c>
      <c r="S124" s="70">
        <f t="shared" si="30"/>
        <v>0.71988242397651625</v>
      </c>
      <c r="T124" s="70">
        <f t="shared" si="31"/>
        <v>0.17997060599412906</v>
      </c>
      <c r="U124" s="68">
        <f t="shared" si="32"/>
        <v>1276769.9693692995</v>
      </c>
      <c r="V124" s="68">
        <f t="shared" si="33"/>
        <v>29183.313585583994</v>
      </c>
      <c r="W124" s="68">
        <f t="shared" si="34"/>
        <v>7295.8283963959984</v>
      </c>
      <c r="X124" s="68">
        <f t="shared" si="35"/>
        <v>1313249.1113512795</v>
      </c>
      <c r="Y124" s="68">
        <f t="shared" si="36"/>
        <v>1276769.9693692995</v>
      </c>
      <c r="Z124" s="68">
        <f t="shared" si="37"/>
        <v>29183.31358558399</v>
      </c>
      <c r="AA124" s="68">
        <f t="shared" si="38"/>
        <v>7295.8283963959975</v>
      </c>
      <c r="AB124" s="68">
        <f>Y124*Skräpmätning!$B$5</f>
        <v>740462.74373572529</v>
      </c>
      <c r="AC124" s="68">
        <f>Z124*Skräpmätning!$B$5</f>
        <v>16924.862713959435</v>
      </c>
      <c r="AD124" s="68">
        <f t="shared" si="41"/>
        <v>5000</v>
      </c>
      <c r="AE124" s="68">
        <f t="shared" si="39"/>
        <v>7295.8283963959975</v>
      </c>
      <c r="AF124" s="68">
        <f t="shared" si="40"/>
        <v>769683.43484608072</v>
      </c>
      <c r="AH124" s="68"/>
    </row>
    <row r="125" spans="1:34" ht="16" x14ac:dyDescent="0.35">
      <c r="A125" s="55" t="s">
        <v>189</v>
      </c>
      <c r="B125" s="66">
        <f>_xlfn.XLOOKUP(A125,Indata!A:A,Indata!C:C)</f>
        <v>14426</v>
      </c>
      <c r="C125" s="108">
        <f>_xlfn.XLOOKUP(A125,Indata!A:A,Indata!S:S)</f>
        <v>262400</v>
      </c>
      <c r="D125" s="108">
        <f>_xlfn.XLOOKUP(A125,Indata!A:A,Indata!S:S)+_xlfn.XLOOKUP(A125,Indata!A:A,Indata!Q:Q)</f>
        <v>263840</v>
      </c>
      <c r="E125" s="109">
        <f>_xlfn.XLOOKUP(A125,Indata!A:A,Indata!O:O)</f>
        <v>164400</v>
      </c>
      <c r="F125" s="109">
        <f>_xlfn.XLOOKUP(A125,Indata!A:A,Indata!P:P)</f>
        <v>67000</v>
      </c>
      <c r="G125" s="109">
        <f>_xlfn.XLOOKUP(A125,Indata!A:A,Indata!Q:Q)</f>
        <v>1440</v>
      </c>
      <c r="H125" s="108">
        <f>_xlfn.XLOOKUP(A125,Indata!A:A,Indata!R:R)</f>
        <v>31000</v>
      </c>
      <c r="I125" s="110">
        <f t="shared" si="21"/>
        <v>18.189380285595451</v>
      </c>
      <c r="J125" s="110">
        <f t="shared" si="22"/>
        <v>11.396090392347151</v>
      </c>
      <c r="K125" s="110">
        <f t="shared" si="23"/>
        <v>4.644392069873839</v>
      </c>
      <c r="L125" s="110">
        <f t="shared" si="24"/>
        <v>9.9819769859975038E-2</v>
      </c>
      <c r="M125" s="110">
        <f t="shared" si="25"/>
        <v>2.1488978233744627</v>
      </c>
      <c r="N125" s="67">
        <f>_xlfn.XLOOKUP(A125,'Beräkning prediktionsvärde'!$A$2:$A$291,'Beräkning prediktionsvärde'!$Q$2:$Q$291)</f>
        <v>35.264417104969297</v>
      </c>
      <c r="O125" s="68">
        <f t="shared" si="26"/>
        <v>508724.48115628707</v>
      </c>
      <c r="P125" s="35">
        <f t="shared" si="27"/>
        <v>-17.075036819373846</v>
      </c>
      <c r="Q125" s="69">
        <f t="shared" si="28"/>
        <v>-0.48420017176372693</v>
      </c>
      <c r="R125" s="70">
        <f t="shared" si="29"/>
        <v>22.094017423997531</v>
      </c>
      <c r="S125" s="70">
        <f t="shared" si="30"/>
        <v>9.0042528431133491</v>
      </c>
      <c r="T125" s="70">
        <f t="shared" si="31"/>
        <v>4.166146837858415</v>
      </c>
      <c r="U125" s="68">
        <f t="shared" si="32"/>
        <v>318728.2953585884</v>
      </c>
      <c r="V125" s="68">
        <f t="shared" si="33"/>
        <v>129895.35151475317</v>
      </c>
      <c r="W125" s="68">
        <f t="shared" si="34"/>
        <v>60100.834282945492</v>
      </c>
      <c r="X125" s="68">
        <f t="shared" si="35"/>
        <v>262400</v>
      </c>
      <c r="Y125" s="68">
        <f t="shared" si="36"/>
        <v>164400</v>
      </c>
      <c r="Z125" s="68">
        <f t="shared" si="37"/>
        <v>67000</v>
      </c>
      <c r="AA125" s="68">
        <f t="shared" si="38"/>
        <v>31000</v>
      </c>
      <c r="AB125" s="68">
        <f>Y125*Skräpmätning!$B$5</f>
        <v>95343.780000000013</v>
      </c>
      <c r="AC125" s="68">
        <f>Z125*Skräpmätning!$B$5</f>
        <v>38856.650000000009</v>
      </c>
      <c r="AD125" s="68">
        <f t="shared" si="41"/>
        <v>1440</v>
      </c>
      <c r="AE125" s="68">
        <f t="shared" si="39"/>
        <v>31000</v>
      </c>
      <c r="AF125" s="68">
        <f t="shared" si="40"/>
        <v>166640.43000000002</v>
      </c>
      <c r="AH125" s="68"/>
    </row>
    <row r="126" spans="1:34" ht="16" x14ac:dyDescent="0.35">
      <c r="A126" s="55" t="s">
        <v>245</v>
      </c>
      <c r="B126" s="66">
        <f>_xlfn.XLOOKUP(A126,Indata!A:A,Indata!C:C)</f>
        <v>23292</v>
      </c>
      <c r="C126" s="108">
        <f>_xlfn.XLOOKUP(A126,Indata!A:A,Indata!S:S)</f>
        <v>0</v>
      </c>
      <c r="D126" s="108">
        <f>_xlfn.XLOOKUP(A126,Indata!A:A,Indata!S:S)+_xlfn.XLOOKUP(A126,Indata!A:A,Indata!Q:Q)</f>
        <v>0</v>
      </c>
      <c r="E126" s="109">
        <f>_xlfn.XLOOKUP(A126,Indata!A:A,Indata!O:O)</f>
        <v>0</v>
      </c>
      <c r="F126" s="109">
        <f>_xlfn.XLOOKUP(A126,Indata!A:A,Indata!P:P)</f>
        <v>0</v>
      </c>
      <c r="G126" s="109">
        <f>_xlfn.XLOOKUP(A126,Indata!A:A,Indata!Q:Q)</f>
        <v>0</v>
      </c>
      <c r="H126" s="108">
        <f>_xlfn.XLOOKUP(A126,Indata!A:A,Indata!R:R)</f>
        <v>0</v>
      </c>
      <c r="I126" s="110" t="str">
        <f t="shared" si="21"/>
        <v>0</v>
      </c>
      <c r="J126" s="110" t="str">
        <f t="shared" si="22"/>
        <v>0</v>
      </c>
      <c r="K126" s="110" t="str">
        <f t="shared" si="23"/>
        <v>0</v>
      </c>
      <c r="L126" s="110" t="str">
        <f t="shared" si="24"/>
        <v>0</v>
      </c>
      <c r="M126" s="110" t="str">
        <f t="shared" si="25"/>
        <v>0</v>
      </c>
      <c r="N126" s="67">
        <f>_xlfn.XLOOKUP(A126,'Beräkning prediktionsvärde'!$A$2:$A$291,'Beräkning prediktionsvärde'!$Q$2:$Q$291)</f>
        <v>37.721323115197912</v>
      </c>
      <c r="O126" s="68">
        <f t="shared" si="26"/>
        <v>878605.05799918971</v>
      </c>
      <c r="P126" s="35">
        <f t="shared" si="27"/>
        <v>-37.721323115197912</v>
      </c>
      <c r="Q126" s="69">
        <f t="shared" si="28"/>
        <v>-1</v>
      </c>
      <c r="R126" s="70">
        <f t="shared" si="29"/>
        <v>0</v>
      </c>
      <c r="S126" s="70">
        <f t="shared" si="30"/>
        <v>0</v>
      </c>
      <c r="T126" s="70">
        <f t="shared" si="31"/>
        <v>0</v>
      </c>
      <c r="U126" s="68">
        <f t="shared" si="32"/>
        <v>0</v>
      </c>
      <c r="V126" s="68">
        <f t="shared" si="33"/>
        <v>0</v>
      </c>
      <c r="W126" s="68">
        <f t="shared" si="34"/>
        <v>0</v>
      </c>
      <c r="X126" s="68">
        <f t="shared" si="35"/>
        <v>0</v>
      </c>
      <c r="Y126" s="68">
        <f t="shared" si="36"/>
        <v>0</v>
      </c>
      <c r="Z126" s="68">
        <f t="shared" si="37"/>
        <v>0</v>
      </c>
      <c r="AA126" s="68">
        <f t="shared" si="38"/>
        <v>0</v>
      </c>
      <c r="AB126" s="68">
        <f>Y126*Skräpmätning!$B$5</f>
        <v>0</v>
      </c>
      <c r="AC126" s="68">
        <f>Z126*Skräpmätning!$B$5</f>
        <v>0</v>
      </c>
      <c r="AD126" s="68">
        <f t="shared" si="41"/>
        <v>0</v>
      </c>
      <c r="AE126" s="68">
        <f t="shared" si="39"/>
        <v>0</v>
      </c>
      <c r="AF126" s="68">
        <f t="shared" si="40"/>
        <v>0</v>
      </c>
      <c r="AH126" s="68"/>
    </row>
    <row r="127" spans="1:34" ht="16" x14ac:dyDescent="0.35">
      <c r="A127" s="55" t="s">
        <v>73</v>
      </c>
      <c r="B127" s="66">
        <f>_xlfn.XLOOKUP(A127,Indata!A:A,Indata!C:C)</f>
        <v>167404</v>
      </c>
      <c r="C127" s="108">
        <f>_xlfn.XLOOKUP(A127,Indata!A:A,Indata!S:S)</f>
        <v>1148388</v>
      </c>
      <c r="D127" s="108">
        <f>_xlfn.XLOOKUP(A127,Indata!A:A,Indata!S:S)+_xlfn.XLOOKUP(A127,Indata!A:A,Indata!Q:Q)</f>
        <v>1188388</v>
      </c>
      <c r="E127" s="109">
        <f>_xlfn.XLOOKUP(A127,Indata!A:A,Indata!O:O)</f>
        <v>470176</v>
      </c>
      <c r="F127" s="109">
        <f>_xlfn.XLOOKUP(A127,Indata!A:A,Indata!P:P)</f>
        <v>578212</v>
      </c>
      <c r="G127" s="109">
        <f>_xlfn.XLOOKUP(A127,Indata!A:A,Indata!Q:Q)</f>
        <v>40000</v>
      </c>
      <c r="H127" s="108">
        <f>_xlfn.XLOOKUP(A127,Indata!A:A,Indata!R:R)</f>
        <v>100000</v>
      </c>
      <c r="I127" s="110">
        <f t="shared" si="21"/>
        <v>6.8599794509091776</v>
      </c>
      <c r="J127" s="110">
        <f t="shared" si="22"/>
        <v>2.8086306181453251</v>
      </c>
      <c r="K127" s="110">
        <f t="shared" si="23"/>
        <v>3.4539915414207547</v>
      </c>
      <c r="L127" s="110">
        <f t="shared" si="24"/>
        <v>0.23894291653723926</v>
      </c>
      <c r="M127" s="110">
        <f t="shared" si="25"/>
        <v>0.59735729134309812</v>
      </c>
      <c r="N127" s="67">
        <f>_xlfn.XLOOKUP(A127,'Beräkning prediktionsvärde'!$A$2:$A$291,'Beräkning prediktionsvärde'!$Q$2:$Q$291)</f>
        <v>41.68984670246973</v>
      </c>
      <c r="O127" s="68">
        <f t="shared" si="26"/>
        <v>6979047.0973802423</v>
      </c>
      <c r="P127" s="35">
        <f t="shared" si="27"/>
        <v>-34.82986725156055</v>
      </c>
      <c r="Q127" s="69">
        <f t="shared" si="28"/>
        <v>-0.83545203464365847</v>
      </c>
      <c r="R127" s="70">
        <f t="shared" si="29"/>
        <v>17.068765402616894</v>
      </c>
      <c r="S127" s="70">
        <f t="shared" si="30"/>
        <v>20.990788515317494</v>
      </c>
      <c r="T127" s="70">
        <f t="shared" si="31"/>
        <v>3.6302927845353428</v>
      </c>
      <c r="U127" s="68">
        <f t="shared" si="32"/>
        <v>2857379.6034596786</v>
      </c>
      <c r="V127" s="68">
        <f t="shared" si="33"/>
        <v>3513941.9606182096</v>
      </c>
      <c r="W127" s="68">
        <f t="shared" si="34"/>
        <v>607725.53330235451</v>
      </c>
      <c r="X127" s="68">
        <f t="shared" si="35"/>
        <v>1148388</v>
      </c>
      <c r="Y127" s="68">
        <f t="shared" si="36"/>
        <v>470176</v>
      </c>
      <c r="Z127" s="68">
        <f t="shared" si="37"/>
        <v>578212</v>
      </c>
      <c r="AA127" s="68">
        <f t="shared" si="38"/>
        <v>100000</v>
      </c>
      <c r="AB127" s="68">
        <f>Y127*Skräpmätning!$B$5</f>
        <v>272678.57120000006</v>
      </c>
      <c r="AC127" s="68">
        <f>Z127*Skräpmätning!$B$5</f>
        <v>335334.04940000002</v>
      </c>
      <c r="AD127" s="68">
        <f t="shared" si="41"/>
        <v>40000</v>
      </c>
      <c r="AE127" s="68">
        <f t="shared" si="39"/>
        <v>100000</v>
      </c>
      <c r="AF127" s="68">
        <f t="shared" si="40"/>
        <v>748012.62060000002</v>
      </c>
      <c r="AH127" s="68"/>
    </row>
    <row r="128" spans="1:34" ht="16" x14ac:dyDescent="0.35">
      <c r="A128" s="55" t="s">
        <v>102</v>
      </c>
      <c r="B128" s="66">
        <f>_xlfn.XLOOKUP(A128,Indata!A:A,Indata!C:C)</f>
        <v>28304</v>
      </c>
      <c r="C128" s="108">
        <f>_xlfn.XLOOKUP(A128,Indata!A:A,Indata!S:S)</f>
        <v>227000</v>
      </c>
      <c r="D128" s="108">
        <f>_xlfn.XLOOKUP(A128,Indata!A:A,Indata!S:S)+_xlfn.XLOOKUP(A128,Indata!A:A,Indata!Q:Q)</f>
        <v>228200</v>
      </c>
      <c r="E128" s="109">
        <f>_xlfn.XLOOKUP(A128,Indata!A:A,Indata!O:O)</f>
        <v>217000</v>
      </c>
      <c r="F128" s="109">
        <f>_xlfn.XLOOKUP(A128,Indata!A:A,Indata!P:P)</f>
        <v>10000</v>
      </c>
      <c r="G128" s="109">
        <f>_xlfn.XLOOKUP(A128,Indata!A:A,Indata!Q:Q)</f>
        <v>1200</v>
      </c>
      <c r="H128" s="108">
        <f>_xlfn.XLOOKUP(A128,Indata!A:A,Indata!R:R)</f>
        <v>0</v>
      </c>
      <c r="I128" s="110">
        <f t="shared" si="21"/>
        <v>8.0200678349349914</v>
      </c>
      <c r="J128" s="110">
        <f t="shared" si="22"/>
        <v>7.6667608818541551</v>
      </c>
      <c r="K128" s="110">
        <f t="shared" si="23"/>
        <v>0.35330695308083665</v>
      </c>
      <c r="L128" s="110">
        <f t="shared" si="24"/>
        <v>4.2396834369700397E-2</v>
      </c>
      <c r="M128" s="110" t="str">
        <f t="shared" si="25"/>
        <v>0</v>
      </c>
      <c r="N128" s="67">
        <f>_xlfn.XLOOKUP(A128,'Beräkning prediktionsvärde'!$A$2:$A$291,'Beräkning prediktionsvärde'!$Q$2:$Q$291)</f>
        <v>31.740506049580215</v>
      </c>
      <c r="O128" s="68">
        <f t="shared" si="26"/>
        <v>898383.28322731843</v>
      </c>
      <c r="P128" s="35">
        <f t="shared" si="27"/>
        <v>-23.720438214645224</v>
      </c>
      <c r="Q128" s="69">
        <f t="shared" si="28"/>
        <v>-0.74732388253648963</v>
      </c>
      <c r="R128" s="70">
        <f t="shared" si="29"/>
        <v>30.342245871184613</v>
      </c>
      <c r="S128" s="70">
        <f t="shared" si="30"/>
        <v>1.3982601783956043</v>
      </c>
      <c r="T128" s="70">
        <f t="shared" si="31"/>
        <v>0</v>
      </c>
      <c r="U128" s="68">
        <f t="shared" si="32"/>
        <v>858806.92713800923</v>
      </c>
      <c r="V128" s="68">
        <f t="shared" si="33"/>
        <v>39576.356089309185</v>
      </c>
      <c r="W128" s="68">
        <f t="shared" si="34"/>
        <v>0</v>
      </c>
      <c r="X128" s="68">
        <f t="shared" si="35"/>
        <v>227000</v>
      </c>
      <c r="Y128" s="68">
        <f t="shared" si="36"/>
        <v>217000</v>
      </c>
      <c r="Z128" s="68">
        <f t="shared" si="37"/>
        <v>10000</v>
      </c>
      <c r="AA128" s="68">
        <f t="shared" si="38"/>
        <v>0</v>
      </c>
      <c r="AB128" s="68">
        <f>Y128*Skräpmätning!$B$5</f>
        <v>125849.15000000002</v>
      </c>
      <c r="AC128" s="68">
        <f>Z128*Skräpmätning!$B$5</f>
        <v>5799.5000000000009</v>
      </c>
      <c r="AD128" s="68">
        <f t="shared" si="41"/>
        <v>1200</v>
      </c>
      <c r="AE128" s="68">
        <f t="shared" si="39"/>
        <v>0</v>
      </c>
      <c r="AF128" s="68">
        <f t="shared" si="40"/>
        <v>132848.65000000002</v>
      </c>
      <c r="AH128" s="68"/>
    </row>
    <row r="129" spans="1:34" ht="16" x14ac:dyDescent="0.35">
      <c r="A129" s="55" t="s">
        <v>278</v>
      </c>
      <c r="B129" s="66">
        <f>_xlfn.XLOOKUP(A129,Indata!A:A,Indata!C:C)</f>
        <v>18538</v>
      </c>
      <c r="C129" s="108">
        <f>_xlfn.XLOOKUP(A129,Indata!A:A,Indata!S:S)</f>
        <v>308208</v>
      </c>
      <c r="D129" s="108">
        <f>_xlfn.XLOOKUP(A129,Indata!A:A,Indata!S:S)+_xlfn.XLOOKUP(A129,Indata!A:A,Indata!Q:Q)</f>
        <v>319448</v>
      </c>
      <c r="E129" s="109">
        <f>_xlfn.XLOOKUP(A129,Indata!A:A,Indata!O:O)</f>
        <v>285728</v>
      </c>
      <c r="F129" s="109">
        <f>_xlfn.XLOOKUP(A129,Indata!A:A,Indata!P:P)</f>
        <v>22480</v>
      </c>
      <c r="G129" s="109">
        <f>_xlfn.XLOOKUP(A129,Indata!A:A,Indata!Q:Q)</f>
        <v>11240</v>
      </c>
      <c r="H129" s="108">
        <f>_xlfn.XLOOKUP(A129,Indata!A:A,Indata!R:R)</f>
        <v>0</v>
      </c>
      <c r="I129" s="110">
        <f t="shared" si="21"/>
        <v>16.625741719710863</v>
      </c>
      <c r="J129" s="110">
        <f t="shared" si="22"/>
        <v>15.413097421512569</v>
      </c>
      <c r="K129" s="110">
        <f t="shared" si="23"/>
        <v>1.2126442981982954</v>
      </c>
      <c r="L129" s="110">
        <f t="shared" si="24"/>
        <v>0.60632214909914772</v>
      </c>
      <c r="M129" s="110" t="str">
        <f t="shared" si="25"/>
        <v>0</v>
      </c>
      <c r="N129" s="67">
        <f>_xlfn.XLOOKUP(A129,'Beräkning prediktionsvärde'!$A$2:$A$291,'Beräkning prediktionsvärde'!$Q$2:$Q$291)</f>
        <v>31.202873450998467</v>
      </c>
      <c r="O129" s="68">
        <f t="shared" si="26"/>
        <v>578438.86803460959</v>
      </c>
      <c r="P129" s="35">
        <f t="shared" si="27"/>
        <v>-14.577131731287604</v>
      </c>
      <c r="Q129" s="69">
        <f t="shared" si="28"/>
        <v>-0.46717273504248841</v>
      </c>
      <c r="R129" s="70">
        <f t="shared" si="29"/>
        <v>28.927005870733044</v>
      </c>
      <c r="S129" s="70">
        <f t="shared" si="30"/>
        <v>2.2758675802654231</v>
      </c>
      <c r="T129" s="70">
        <f t="shared" si="31"/>
        <v>0</v>
      </c>
      <c r="U129" s="68">
        <f t="shared" si="32"/>
        <v>536248.8348316492</v>
      </c>
      <c r="V129" s="68">
        <f t="shared" si="33"/>
        <v>42190.033202960411</v>
      </c>
      <c r="W129" s="68">
        <f t="shared" si="34"/>
        <v>0</v>
      </c>
      <c r="X129" s="68">
        <f t="shared" si="35"/>
        <v>308208</v>
      </c>
      <c r="Y129" s="68">
        <f t="shared" si="36"/>
        <v>285728</v>
      </c>
      <c r="Z129" s="68">
        <f t="shared" si="37"/>
        <v>22480</v>
      </c>
      <c r="AA129" s="68">
        <f t="shared" si="38"/>
        <v>0</v>
      </c>
      <c r="AB129" s="68">
        <f>Y129*Skräpmätning!$B$5</f>
        <v>165707.95360000001</v>
      </c>
      <c r="AC129" s="68">
        <f>Z129*Skräpmätning!$B$5</f>
        <v>13037.276000000002</v>
      </c>
      <c r="AD129" s="68">
        <f t="shared" si="41"/>
        <v>11240</v>
      </c>
      <c r="AE129" s="68">
        <f t="shared" si="39"/>
        <v>0</v>
      </c>
      <c r="AF129" s="68">
        <f t="shared" si="40"/>
        <v>189985.22960000002</v>
      </c>
      <c r="AH129" s="68"/>
    </row>
    <row r="130" spans="1:34" ht="16" x14ac:dyDescent="0.35">
      <c r="A130" s="55" t="s">
        <v>239</v>
      </c>
      <c r="B130" s="66">
        <f>_xlfn.XLOOKUP(A130,Indata!A:A,Indata!C:C)</f>
        <v>4407</v>
      </c>
      <c r="C130" s="108">
        <f>_xlfn.XLOOKUP(A130,Indata!A:A,Indata!S:S)</f>
        <v>208900</v>
      </c>
      <c r="D130" s="108">
        <f>_xlfn.XLOOKUP(A130,Indata!A:A,Indata!S:S)+_xlfn.XLOOKUP(A130,Indata!A:A,Indata!Q:Q)</f>
        <v>234500</v>
      </c>
      <c r="E130" s="109">
        <f>_xlfn.XLOOKUP(A130,Indata!A:A,Indata!O:O)</f>
        <v>196100</v>
      </c>
      <c r="F130" s="109">
        <f>_xlfn.XLOOKUP(A130,Indata!A:A,Indata!P:P)</f>
        <v>12800</v>
      </c>
      <c r="G130" s="109">
        <f>_xlfn.XLOOKUP(A130,Indata!A:A,Indata!Q:Q)</f>
        <v>25600</v>
      </c>
      <c r="H130" s="108">
        <f>_xlfn.XLOOKUP(A130,Indata!A:A,Indata!R:R)</f>
        <v>0</v>
      </c>
      <c r="I130" s="110">
        <f t="shared" si="21"/>
        <v>47.401860676196961</v>
      </c>
      <c r="J130" s="110">
        <f t="shared" si="22"/>
        <v>44.497390515089627</v>
      </c>
      <c r="K130" s="110">
        <f t="shared" si="23"/>
        <v>2.9044701611073291</v>
      </c>
      <c r="L130" s="110">
        <f t="shared" si="24"/>
        <v>5.8089403222146583</v>
      </c>
      <c r="M130" s="110" t="str">
        <f t="shared" si="25"/>
        <v>0</v>
      </c>
      <c r="N130" s="67">
        <f>_xlfn.XLOOKUP(A130,'Beräkning prediktionsvärde'!$A$2:$A$291,'Beräkning prediktionsvärde'!$Q$2:$Q$291)</f>
        <v>33.74632583314397</v>
      </c>
      <c r="O130" s="68">
        <f t="shared" si="26"/>
        <v>148720.05794666547</v>
      </c>
      <c r="P130" s="35">
        <f t="shared" si="27"/>
        <v>13.65553484305299</v>
      </c>
      <c r="Q130" s="69">
        <f t="shared" si="28"/>
        <v>0.40465249196524972</v>
      </c>
      <c r="R130" s="70">
        <f t="shared" si="29"/>
        <v>31.678575853899151</v>
      </c>
      <c r="S130" s="70">
        <f t="shared" si="30"/>
        <v>2.0677499792448195</v>
      </c>
      <c r="T130" s="70">
        <f t="shared" si="31"/>
        <v>0</v>
      </c>
      <c r="U130" s="68">
        <f t="shared" si="32"/>
        <v>139607.48378813357</v>
      </c>
      <c r="V130" s="68">
        <f t="shared" si="33"/>
        <v>9112.5741585319192</v>
      </c>
      <c r="W130" s="68">
        <f t="shared" si="34"/>
        <v>0</v>
      </c>
      <c r="X130" s="68">
        <f t="shared" si="35"/>
        <v>148720.05794666547</v>
      </c>
      <c r="Y130" s="68">
        <f t="shared" si="36"/>
        <v>139607.48378813354</v>
      </c>
      <c r="Z130" s="68">
        <f t="shared" si="37"/>
        <v>9112.5741585319192</v>
      </c>
      <c r="AA130" s="68">
        <f t="shared" si="38"/>
        <v>0</v>
      </c>
      <c r="AB130" s="68">
        <f>Y130*Skräpmätning!$B$5</f>
        <v>80965.360222928051</v>
      </c>
      <c r="AC130" s="68">
        <f>Z130*Skräpmätning!$B$5</f>
        <v>5284.8373832405869</v>
      </c>
      <c r="AD130" s="68">
        <f t="shared" si="41"/>
        <v>25600</v>
      </c>
      <c r="AE130" s="68">
        <f t="shared" si="39"/>
        <v>0</v>
      </c>
      <c r="AF130" s="68">
        <f t="shared" si="40"/>
        <v>111850.19760616864</v>
      </c>
      <c r="AH130" s="68"/>
    </row>
    <row r="131" spans="1:34" ht="16" x14ac:dyDescent="0.35">
      <c r="A131" s="55" t="s">
        <v>134</v>
      </c>
      <c r="B131" s="66">
        <f>_xlfn.XLOOKUP(A131,Indata!A:A,Indata!C:C)</f>
        <v>24627</v>
      </c>
      <c r="C131" s="108">
        <f>_xlfn.XLOOKUP(A131,Indata!A:A,Indata!S:S)</f>
        <v>254240</v>
      </c>
      <c r="D131" s="108">
        <f>_xlfn.XLOOKUP(A131,Indata!A:A,Indata!S:S)+_xlfn.XLOOKUP(A131,Indata!A:A,Indata!Q:Q)</f>
        <v>258340</v>
      </c>
      <c r="E131" s="109">
        <f>_xlfn.XLOOKUP(A131,Indata!A:A,Indata!O:O)</f>
        <v>233740</v>
      </c>
      <c r="F131" s="109">
        <f>_xlfn.XLOOKUP(A131,Indata!A:A,Indata!P:P)</f>
        <v>4500</v>
      </c>
      <c r="G131" s="109">
        <f>_xlfn.XLOOKUP(A131,Indata!A:A,Indata!Q:Q)</f>
        <v>4100</v>
      </c>
      <c r="H131" s="108">
        <f>_xlfn.XLOOKUP(A131,Indata!A:A,Indata!R:R)</f>
        <v>16000</v>
      </c>
      <c r="I131" s="110">
        <f t="shared" ref="I131:I194" si="42">IF(C131&gt;0,C131/$B131,"0")</f>
        <v>10.323628537783733</v>
      </c>
      <c r="J131" s="110">
        <f t="shared" ref="J131:J194" si="43">IF(E131&gt;0,E131/$B131,"0")</f>
        <v>9.4912088358305926</v>
      </c>
      <c r="K131" s="110">
        <f t="shared" ref="K131:K194" si="44">IF(F131&gt;0,F131/$B131,"0")</f>
        <v>0.18272627603849434</v>
      </c>
      <c r="L131" s="110">
        <f t="shared" ref="L131:L194" si="45">IF(G131&gt;0,G131/$B131,"0")</f>
        <v>0.16648394039062817</v>
      </c>
      <c r="M131" s="110">
        <f t="shared" ref="M131:M194" si="46">IF(H131&gt;0,H131/$B131,"0")</f>
        <v>0.64969342591464652</v>
      </c>
      <c r="N131" s="67">
        <f>_xlfn.XLOOKUP(A131,'Beräkning prediktionsvärde'!$A$2:$A$291,'Beräkning prediktionsvärde'!$Q$2:$Q$291)</f>
        <v>34.49378020216357</v>
      </c>
      <c r="O131" s="68">
        <f t="shared" ref="O131:O194" si="47">N131*B131</f>
        <v>849478.3250386822</v>
      </c>
      <c r="P131" s="35">
        <f t="shared" ref="P131:P194" si="48">IFERROR(IF(I131&gt;0,I131-N131,"Kan ej räknas"),"Kan ej räknas")</f>
        <v>-24.170151664379837</v>
      </c>
      <c r="Q131" s="69">
        <f t="shared" ref="Q131:Q194" si="49">IF(C131&gt;0,(C131-O131)/O131,-1)</f>
        <v>-0.70071043309030534</v>
      </c>
      <c r="R131" s="70">
        <f t="shared" ref="R131:R194" si="50">IFERROR($N131*(E131/($C131)),0)</f>
        <v>31.712461392596417</v>
      </c>
      <c r="S131" s="70">
        <f t="shared" ref="S131:S194" si="51">IFERROR($N131*(F131/($C131)),0)</f>
        <v>0.61053339722205824</v>
      </c>
      <c r="T131" s="70">
        <f t="shared" ref="T131:T194" si="52">IFERROR($N131*(H131/($C131)),0)</f>
        <v>2.1707854123450954</v>
      </c>
      <c r="U131" s="68">
        <f t="shared" ref="U131:U194" si="53">IFERROR($N131*($E131/($C131))*$B131,0)</f>
        <v>780982.786715472</v>
      </c>
      <c r="V131" s="68">
        <f t="shared" ref="V131:V194" si="54">IFERROR($N131*($F131/($C131))*$B131,0)</f>
        <v>15035.605973387628</v>
      </c>
      <c r="W131" s="68">
        <f t="shared" ref="W131:W194" si="55">IFERROR($N131*($H131/($C131))*$B131,0)</f>
        <v>53459.932349822666</v>
      </c>
      <c r="X131" s="68">
        <f t="shared" ref="X131:X194" si="56">IF($Q131&gt;0,$O131,$C131)</f>
        <v>254240</v>
      </c>
      <c r="Y131" s="68">
        <f t="shared" ref="Y131:Y194" si="57">IFERROR($X131*($E131/($C131)),0)</f>
        <v>233740</v>
      </c>
      <c r="Z131" s="68">
        <f t="shared" ref="Z131:Z194" si="58">IFERROR($X131*($F131/($C131)),0)</f>
        <v>4500</v>
      </c>
      <c r="AA131" s="68">
        <f t="shared" ref="AA131:AA194" si="59">IFERROR($X131*($H131/($C131)),0)</f>
        <v>15999.999999999998</v>
      </c>
      <c r="AB131" s="68">
        <f>Y131*Skräpmätning!$B$5</f>
        <v>135557.51300000001</v>
      </c>
      <c r="AC131" s="68">
        <f>Z131*Skräpmätning!$B$5</f>
        <v>2609.7750000000005</v>
      </c>
      <c r="AD131" s="68">
        <f t="shared" si="41"/>
        <v>4100</v>
      </c>
      <c r="AE131" s="68">
        <f t="shared" ref="AE131:AE194" si="60">$AA131</f>
        <v>15999.999999999998</v>
      </c>
      <c r="AF131" s="68">
        <f t="shared" ref="AF131:AF194" si="61">SUM(AB131:AE131)</f>
        <v>158267.288</v>
      </c>
      <c r="AH131" s="68"/>
    </row>
    <row r="132" spans="1:34" ht="16" x14ac:dyDescent="0.35">
      <c r="A132" s="55" t="s">
        <v>272</v>
      </c>
      <c r="B132" s="66">
        <f>_xlfn.XLOOKUP(A132,Indata!A:A,Indata!C:C)</f>
        <v>26402</v>
      </c>
      <c r="C132" s="108">
        <f>_xlfn.XLOOKUP(A132,Indata!A:A,Indata!S:S)</f>
        <v>285116</v>
      </c>
      <c r="D132" s="108">
        <f>_xlfn.XLOOKUP(A132,Indata!A:A,Indata!S:S)+_xlfn.XLOOKUP(A132,Indata!A:A,Indata!Q:Q)</f>
        <v>292857</v>
      </c>
      <c r="E132" s="109">
        <f>_xlfn.XLOOKUP(A132,Indata!A:A,Indata!O:O)</f>
        <v>228093</v>
      </c>
      <c r="F132" s="109">
        <f>_xlfn.XLOOKUP(A132,Indata!A:A,Indata!P:P)</f>
        <v>57023</v>
      </c>
      <c r="G132" s="109">
        <f>_xlfn.XLOOKUP(A132,Indata!A:A,Indata!Q:Q)</f>
        <v>7741</v>
      </c>
      <c r="H132" s="108">
        <f>_xlfn.XLOOKUP(A132,Indata!A:A,Indata!R:R)</f>
        <v>0</v>
      </c>
      <c r="I132" s="110">
        <f t="shared" si="42"/>
        <v>10.79903037648663</v>
      </c>
      <c r="J132" s="110">
        <f t="shared" si="43"/>
        <v>8.6392318763730014</v>
      </c>
      <c r="K132" s="110">
        <f t="shared" si="44"/>
        <v>2.1597985001136277</v>
      </c>
      <c r="L132" s="110">
        <f t="shared" si="45"/>
        <v>0.29319748503901222</v>
      </c>
      <c r="M132" s="110" t="str">
        <f t="shared" si="46"/>
        <v>0</v>
      </c>
      <c r="N132" s="67">
        <f>_xlfn.XLOOKUP(A132,'Beräkning prediktionsvärde'!$A$2:$A$291,'Beräkning prediktionsvärde'!$Q$2:$Q$291)</f>
        <v>32.724661371524867</v>
      </c>
      <c r="O132" s="68">
        <f t="shared" si="47"/>
        <v>863996.50953099958</v>
      </c>
      <c r="P132" s="35">
        <f t="shared" si="48"/>
        <v>-21.925630995038237</v>
      </c>
      <c r="Q132" s="69">
        <f t="shared" si="49"/>
        <v>-0.67000329647770385</v>
      </c>
      <c r="R132" s="70">
        <f t="shared" si="50"/>
        <v>26.179752052551319</v>
      </c>
      <c r="S132" s="70">
        <f t="shared" si="51"/>
        <v>6.5449093189735494</v>
      </c>
      <c r="T132" s="70">
        <f t="shared" si="52"/>
        <v>0</v>
      </c>
      <c r="U132" s="68">
        <f t="shared" si="53"/>
        <v>691197.81369145995</v>
      </c>
      <c r="V132" s="68">
        <f t="shared" si="54"/>
        <v>172798.69583953967</v>
      </c>
      <c r="W132" s="68">
        <f t="shared" si="55"/>
        <v>0</v>
      </c>
      <c r="X132" s="68">
        <f t="shared" si="56"/>
        <v>285116</v>
      </c>
      <c r="Y132" s="68">
        <f t="shared" si="57"/>
        <v>228093</v>
      </c>
      <c r="Z132" s="68">
        <f t="shared" si="58"/>
        <v>57023</v>
      </c>
      <c r="AA132" s="68">
        <f t="shared" si="59"/>
        <v>0</v>
      </c>
      <c r="AB132" s="68">
        <f>Y132*Skräpmätning!$B$5</f>
        <v>132282.53535000002</v>
      </c>
      <c r="AC132" s="68">
        <f>Z132*Skräpmätning!$B$5</f>
        <v>33070.488850000002</v>
      </c>
      <c r="AD132" s="68">
        <f t="shared" ref="AD132:AD195" si="62">$G132</f>
        <v>7741</v>
      </c>
      <c r="AE132" s="68">
        <f t="shared" si="60"/>
        <v>0</v>
      </c>
      <c r="AF132" s="68">
        <f t="shared" si="61"/>
        <v>173094.02420000001</v>
      </c>
      <c r="AH132" s="68"/>
    </row>
    <row r="133" spans="1:34" ht="16" x14ac:dyDescent="0.35">
      <c r="A133" s="55" t="s">
        <v>327</v>
      </c>
      <c r="B133" s="66">
        <f>_xlfn.XLOOKUP(A133,Indata!A:A,Indata!C:C)</f>
        <v>79352</v>
      </c>
      <c r="C133" s="108">
        <f>_xlfn.XLOOKUP(A133,Indata!A:A,Indata!S:S)</f>
        <v>2911266</v>
      </c>
      <c r="D133" s="108">
        <f>_xlfn.XLOOKUP(A133,Indata!A:A,Indata!S:S)+_xlfn.XLOOKUP(A133,Indata!A:A,Indata!Q:Q)</f>
        <v>2930066</v>
      </c>
      <c r="E133" s="109">
        <f>_xlfn.XLOOKUP(A133,Indata!A:A,Indata!O:O)</f>
        <v>2816766</v>
      </c>
      <c r="F133" s="109">
        <f>_xlfn.XLOOKUP(A133,Indata!A:A,Indata!P:P)</f>
        <v>69000</v>
      </c>
      <c r="G133" s="109">
        <f>_xlfn.XLOOKUP(A133,Indata!A:A,Indata!Q:Q)</f>
        <v>18800</v>
      </c>
      <c r="H133" s="108">
        <f>_xlfn.XLOOKUP(A133,Indata!A:A,Indata!R:R)</f>
        <v>25500</v>
      </c>
      <c r="I133" s="110">
        <f t="shared" si="42"/>
        <v>36.687997782034479</v>
      </c>
      <c r="J133" s="110">
        <f t="shared" si="43"/>
        <v>35.49710152233088</v>
      </c>
      <c r="K133" s="110">
        <f t="shared" si="44"/>
        <v>0.86954330073596131</v>
      </c>
      <c r="L133" s="110">
        <f t="shared" si="45"/>
        <v>0.2369190442584938</v>
      </c>
      <c r="M133" s="110">
        <f t="shared" si="46"/>
        <v>0.32135295896763788</v>
      </c>
      <c r="N133" s="67">
        <f>_xlfn.XLOOKUP(A133,'Beräkning prediktionsvärde'!$A$2:$A$291,'Beräkning prediktionsvärde'!$Q$2:$Q$291)</f>
        <v>39.447918498195961</v>
      </c>
      <c r="O133" s="68">
        <f t="shared" si="47"/>
        <v>3130271.2286688457</v>
      </c>
      <c r="P133" s="35">
        <f t="shared" si="48"/>
        <v>-2.7599207161614814</v>
      </c>
      <c r="Q133" s="69">
        <f t="shared" si="49"/>
        <v>-6.9963658951680732E-2</v>
      </c>
      <c r="R133" s="70">
        <f t="shared" si="50"/>
        <v>38.167434922294781</v>
      </c>
      <c r="S133" s="70">
        <f t="shared" si="51"/>
        <v>0.93495626176911395</v>
      </c>
      <c r="T133" s="70">
        <f t="shared" si="52"/>
        <v>0.34552731413206383</v>
      </c>
      <c r="U133" s="68">
        <f t="shared" si="53"/>
        <v>3028662.2959539355</v>
      </c>
      <c r="V133" s="68">
        <f t="shared" si="54"/>
        <v>74190.649283902734</v>
      </c>
      <c r="W133" s="68">
        <f t="shared" si="55"/>
        <v>27418.28343100753</v>
      </c>
      <c r="X133" s="68">
        <f t="shared" si="56"/>
        <v>2911266</v>
      </c>
      <c r="Y133" s="68">
        <f t="shared" si="57"/>
        <v>2816766</v>
      </c>
      <c r="Z133" s="68">
        <f t="shared" si="58"/>
        <v>69000</v>
      </c>
      <c r="AA133" s="68">
        <f t="shared" si="59"/>
        <v>25500</v>
      </c>
      <c r="AB133" s="68">
        <f>Y133*Skräpmätning!$B$5</f>
        <v>1633583.4417000003</v>
      </c>
      <c r="AC133" s="68">
        <f>Z133*Skräpmätning!$B$5</f>
        <v>40016.550000000003</v>
      </c>
      <c r="AD133" s="68">
        <f t="shared" si="62"/>
        <v>18800</v>
      </c>
      <c r="AE133" s="68">
        <f t="shared" si="60"/>
        <v>25500</v>
      </c>
      <c r="AF133" s="68">
        <f t="shared" si="61"/>
        <v>1717899.9917000004</v>
      </c>
      <c r="AH133" s="68"/>
    </row>
    <row r="134" spans="1:34" ht="16" x14ac:dyDescent="0.35">
      <c r="A134" s="55" t="s">
        <v>148</v>
      </c>
      <c r="B134" s="66">
        <f>_xlfn.XLOOKUP(A134,Indata!A:A,Indata!C:C)</f>
        <v>130288</v>
      </c>
      <c r="C134" s="108">
        <f>_xlfn.XLOOKUP(A134,Indata!A:A,Indata!S:S)</f>
        <v>8894150</v>
      </c>
      <c r="D134" s="108">
        <f>_xlfn.XLOOKUP(A134,Indata!A:A,Indata!S:S)+_xlfn.XLOOKUP(A134,Indata!A:A,Indata!Q:Q)</f>
        <v>8924150</v>
      </c>
      <c r="E134" s="109">
        <f>_xlfn.XLOOKUP(A134,Indata!A:A,Indata!O:O)</f>
        <v>8538686</v>
      </c>
      <c r="F134" s="109">
        <f>_xlfn.XLOOKUP(A134,Indata!A:A,Indata!P:P)</f>
        <v>352800</v>
      </c>
      <c r="G134" s="109">
        <f>_xlfn.XLOOKUP(A134,Indata!A:A,Indata!Q:Q)</f>
        <v>30000</v>
      </c>
      <c r="H134" s="108">
        <f>_xlfn.XLOOKUP(A134,Indata!A:A,Indata!R:R)</f>
        <v>2664</v>
      </c>
      <c r="I134" s="110">
        <f t="shared" si="42"/>
        <v>68.265304556060414</v>
      </c>
      <c r="J134" s="110">
        <f t="shared" si="43"/>
        <v>65.537010315608498</v>
      </c>
      <c r="K134" s="110">
        <f t="shared" si="44"/>
        <v>2.7078472307503376</v>
      </c>
      <c r="L134" s="110">
        <f t="shared" si="45"/>
        <v>0.23025911826108314</v>
      </c>
      <c r="M134" s="110">
        <f t="shared" si="46"/>
        <v>2.0447009701584182E-2</v>
      </c>
      <c r="N134" s="67">
        <f>_xlfn.XLOOKUP(A134,'Beräkning prediktionsvärde'!$A$2:$A$291,'Beräkning prediktionsvärde'!$Q$2:$Q$291)</f>
        <v>41.712260662216245</v>
      </c>
      <c r="O134" s="68">
        <f t="shared" si="47"/>
        <v>5434607.0171588305</v>
      </c>
      <c r="P134" s="35">
        <f t="shared" si="48"/>
        <v>26.553043893844169</v>
      </c>
      <c r="Q134" s="69">
        <f t="shared" si="49"/>
        <v>0.63657647589204913</v>
      </c>
      <c r="R134" s="70">
        <f t="shared" si="50"/>
        <v>40.045186571489864</v>
      </c>
      <c r="S134" s="70">
        <f t="shared" si="51"/>
        <v>1.6545803209558971</v>
      </c>
      <c r="T134" s="70">
        <f t="shared" si="52"/>
        <v>1.2493769770483304E-2</v>
      </c>
      <c r="U134" s="68">
        <f t="shared" si="53"/>
        <v>5217407.2680262718</v>
      </c>
      <c r="V134" s="68">
        <f t="shared" si="54"/>
        <v>215571.96085670192</v>
      </c>
      <c r="W134" s="68">
        <f t="shared" si="55"/>
        <v>1627.7882758567287</v>
      </c>
      <c r="X134" s="68">
        <f t="shared" si="56"/>
        <v>5434607.0171588305</v>
      </c>
      <c r="Y134" s="68">
        <f t="shared" si="57"/>
        <v>5217407.2680262718</v>
      </c>
      <c r="Z134" s="68">
        <f t="shared" si="58"/>
        <v>215571.96085670192</v>
      </c>
      <c r="AA134" s="68">
        <f t="shared" si="59"/>
        <v>1627.7882758567289</v>
      </c>
      <c r="AB134" s="68">
        <f>Y134*Skräpmätning!$B$5</f>
        <v>3025835.3450918365</v>
      </c>
      <c r="AC134" s="68">
        <f>Z134*Skräpmätning!$B$5</f>
        <v>125020.95869884429</v>
      </c>
      <c r="AD134" s="68">
        <f t="shared" si="62"/>
        <v>30000</v>
      </c>
      <c r="AE134" s="68">
        <f t="shared" si="60"/>
        <v>1627.7882758567289</v>
      </c>
      <c r="AF134" s="68">
        <f t="shared" si="61"/>
        <v>3182484.0920665371</v>
      </c>
      <c r="AH134" s="68"/>
    </row>
    <row r="135" spans="1:34" ht="16" x14ac:dyDescent="0.35">
      <c r="A135" s="55" t="s">
        <v>315</v>
      </c>
      <c r="B135" s="66">
        <f>_xlfn.XLOOKUP(A135,Indata!A:A,Indata!C:C)</f>
        <v>12213</v>
      </c>
      <c r="C135" s="108">
        <f>_xlfn.XLOOKUP(A135,Indata!A:A,Indata!S:S)</f>
        <v>203500</v>
      </c>
      <c r="D135" s="108">
        <f>_xlfn.XLOOKUP(A135,Indata!A:A,Indata!S:S)+_xlfn.XLOOKUP(A135,Indata!A:A,Indata!Q:Q)</f>
        <v>206500</v>
      </c>
      <c r="E135" s="109">
        <f>_xlfn.XLOOKUP(A135,Indata!A:A,Indata!O:O)</f>
        <v>197500</v>
      </c>
      <c r="F135" s="109">
        <f>_xlfn.XLOOKUP(A135,Indata!A:A,Indata!P:P)</f>
        <v>6000</v>
      </c>
      <c r="G135" s="109">
        <f>_xlfn.XLOOKUP(A135,Indata!A:A,Indata!Q:Q)</f>
        <v>3000</v>
      </c>
      <c r="H135" s="108">
        <f>_xlfn.XLOOKUP(A135,Indata!A:A,Indata!R:R)</f>
        <v>0</v>
      </c>
      <c r="I135" s="110">
        <f t="shared" si="42"/>
        <v>16.662572668468027</v>
      </c>
      <c r="J135" s="110">
        <f t="shared" si="43"/>
        <v>16.171292884631132</v>
      </c>
      <c r="K135" s="110">
        <f t="shared" si="44"/>
        <v>0.49127978383689513</v>
      </c>
      <c r="L135" s="110">
        <f t="shared" si="45"/>
        <v>0.24563989191844757</v>
      </c>
      <c r="M135" s="110" t="str">
        <f t="shared" si="46"/>
        <v>0</v>
      </c>
      <c r="N135" s="67">
        <f>_xlfn.XLOOKUP(A135,'Beräkning prediktionsvärde'!$A$2:$A$291,'Beräkning prediktionsvärde'!$Q$2:$Q$291)</f>
        <v>30.9817162521189</v>
      </c>
      <c r="O135" s="68">
        <f t="shared" si="47"/>
        <v>378379.70058712811</v>
      </c>
      <c r="P135" s="35">
        <f t="shared" si="48"/>
        <v>-14.319143583650874</v>
      </c>
      <c r="Q135" s="69">
        <f t="shared" si="49"/>
        <v>-0.46218045078995773</v>
      </c>
      <c r="R135" s="70">
        <f t="shared" si="50"/>
        <v>30.068250416675589</v>
      </c>
      <c r="S135" s="70">
        <f t="shared" si="51"/>
        <v>0.91346583544330917</v>
      </c>
      <c r="T135" s="70">
        <f t="shared" si="52"/>
        <v>0</v>
      </c>
      <c r="U135" s="68">
        <f t="shared" si="53"/>
        <v>367223.54233885894</v>
      </c>
      <c r="V135" s="68">
        <f t="shared" si="54"/>
        <v>11156.158248269136</v>
      </c>
      <c r="W135" s="68">
        <f t="shared" si="55"/>
        <v>0</v>
      </c>
      <c r="X135" s="68">
        <f t="shared" si="56"/>
        <v>203500</v>
      </c>
      <c r="Y135" s="68">
        <f t="shared" si="57"/>
        <v>197500</v>
      </c>
      <c r="Z135" s="68">
        <f t="shared" si="58"/>
        <v>6000</v>
      </c>
      <c r="AA135" s="68">
        <f t="shared" si="59"/>
        <v>0</v>
      </c>
      <c r="AB135" s="68">
        <f>Y135*Skräpmätning!$B$5</f>
        <v>114540.12500000001</v>
      </c>
      <c r="AC135" s="68">
        <f>Z135*Skräpmätning!$B$5</f>
        <v>3479.7000000000003</v>
      </c>
      <c r="AD135" s="68">
        <f t="shared" si="62"/>
        <v>3000</v>
      </c>
      <c r="AE135" s="68">
        <f t="shared" si="60"/>
        <v>0</v>
      </c>
      <c r="AF135" s="68">
        <f t="shared" si="61"/>
        <v>121019.82500000001</v>
      </c>
      <c r="AH135" s="68"/>
    </row>
    <row r="136" spans="1:34" ht="16" x14ac:dyDescent="0.35">
      <c r="A136" s="55" t="s">
        <v>200</v>
      </c>
      <c r="B136" s="66">
        <f>_xlfn.XLOOKUP(A136,Indata!A:A,Indata!C:C)</f>
        <v>13969</v>
      </c>
      <c r="C136" s="108">
        <f>_xlfn.XLOOKUP(A136,Indata!A:A,Indata!S:S)</f>
        <v>420975</v>
      </c>
      <c r="D136" s="108">
        <f>_xlfn.XLOOKUP(A136,Indata!A:A,Indata!S:S)+_xlfn.XLOOKUP(A136,Indata!A:A,Indata!Q:Q)</f>
        <v>435975</v>
      </c>
      <c r="E136" s="109">
        <f>_xlfn.XLOOKUP(A136,Indata!A:A,Indata!O:O)</f>
        <v>400975</v>
      </c>
      <c r="F136" s="109">
        <f>_xlfn.XLOOKUP(A136,Indata!A:A,Indata!P:P)</f>
        <v>20000</v>
      </c>
      <c r="G136" s="109">
        <f>_xlfn.XLOOKUP(A136,Indata!A:A,Indata!Q:Q)</f>
        <v>15000</v>
      </c>
      <c r="H136" s="108">
        <f>_xlfn.XLOOKUP(A136,Indata!A:A,Indata!R:R)</f>
        <v>0</v>
      </c>
      <c r="I136" s="110">
        <f t="shared" si="42"/>
        <v>30.136373398238959</v>
      </c>
      <c r="J136" s="110">
        <f t="shared" si="43"/>
        <v>28.704631684444127</v>
      </c>
      <c r="K136" s="110">
        <f t="shared" si="44"/>
        <v>1.4317417137948314</v>
      </c>
      <c r="L136" s="110">
        <f t="shared" si="45"/>
        <v>1.0738062853461237</v>
      </c>
      <c r="M136" s="110" t="str">
        <f t="shared" si="46"/>
        <v>0</v>
      </c>
      <c r="N136" s="67">
        <f>_xlfn.XLOOKUP(A136,'Beräkning prediktionsvärde'!$A$2:$A$291,'Beräkning prediktionsvärde'!$Q$2:$Q$291)</f>
        <v>31.886790423870327</v>
      </c>
      <c r="O136" s="68">
        <f t="shared" si="47"/>
        <v>445426.57543104462</v>
      </c>
      <c r="P136" s="35">
        <f t="shared" si="48"/>
        <v>-1.7504170256313678</v>
      </c>
      <c r="Q136" s="69">
        <f t="shared" si="49"/>
        <v>-5.489473861630851E-2</v>
      </c>
      <c r="R136" s="70">
        <f t="shared" si="50"/>
        <v>30.371888568706943</v>
      </c>
      <c r="S136" s="70">
        <f t="shared" si="51"/>
        <v>1.5149018551633862</v>
      </c>
      <c r="T136" s="70">
        <f t="shared" si="52"/>
        <v>0</v>
      </c>
      <c r="U136" s="68">
        <f t="shared" si="53"/>
        <v>424264.91141626728</v>
      </c>
      <c r="V136" s="68">
        <f t="shared" si="54"/>
        <v>21161.66401477734</v>
      </c>
      <c r="W136" s="68">
        <f t="shared" si="55"/>
        <v>0</v>
      </c>
      <c r="X136" s="68">
        <f t="shared" si="56"/>
        <v>420975</v>
      </c>
      <c r="Y136" s="68">
        <f t="shared" si="57"/>
        <v>400975</v>
      </c>
      <c r="Z136" s="68">
        <f t="shared" si="58"/>
        <v>20000</v>
      </c>
      <c r="AA136" s="68">
        <f t="shared" si="59"/>
        <v>0</v>
      </c>
      <c r="AB136" s="68">
        <f>Y136*Skräpmätning!$B$5</f>
        <v>232545.45125000004</v>
      </c>
      <c r="AC136" s="68">
        <f>Z136*Skräpmätning!$B$5</f>
        <v>11599.000000000002</v>
      </c>
      <c r="AD136" s="68">
        <f t="shared" si="62"/>
        <v>15000</v>
      </c>
      <c r="AE136" s="68">
        <f t="shared" si="60"/>
        <v>0</v>
      </c>
      <c r="AF136" s="68">
        <f t="shared" si="61"/>
        <v>259144.45125000004</v>
      </c>
      <c r="AH136" s="68"/>
    </row>
    <row r="137" spans="1:34" ht="16" x14ac:dyDescent="0.35">
      <c r="A137" s="55" t="s">
        <v>147</v>
      </c>
      <c r="B137" s="66">
        <f>_xlfn.XLOOKUP(A137,Indata!A:A,Indata!C:C)</f>
        <v>362133</v>
      </c>
      <c r="C137" s="108">
        <f>_xlfn.XLOOKUP(A137,Indata!A:A,Indata!S:S)</f>
        <v>49912598</v>
      </c>
      <c r="D137" s="108">
        <f>_xlfn.XLOOKUP(A137,Indata!A:A,Indata!S:S)+_xlfn.XLOOKUP(A137,Indata!A:A,Indata!Q:Q)</f>
        <v>49922413</v>
      </c>
      <c r="E137" s="109">
        <f>_xlfn.XLOOKUP(A137,Indata!A:A,Indata!O:O)</f>
        <v>47103160</v>
      </c>
      <c r="F137" s="109">
        <f>_xlfn.XLOOKUP(A137,Indata!A:A,Indata!P:P)</f>
        <v>1751568</v>
      </c>
      <c r="G137" s="109">
        <f>_xlfn.XLOOKUP(A137,Indata!A:A,Indata!Q:Q)</f>
        <v>9815</v>
      </c>
      <c r="H137" s="108">
        <f>_xlfn.XLOOKUP(A137,Indata!A:A,Indata!R:R)</f>
        <v>1057870</v>
      </c>
      <c r="I137" s="110">
        <f t="shared" si="42"/>
        <v>137.82946596968517</v>
      </c>
      <c r="J137" s="110">
        <f t="shared" si="43"/>
        <v>130.07143784189788</v>
      </c>
      <c r="K137" s="110">
        <f t="shared" si="44"/>
        <v>4.836808575854727</v>
      </c>
      <c r="L137" s="110">
        <f t="shared" si="45"/>
        <v>2.7103301825572374E-2</v>
      </c>
      <c r="M137" s="110">
        <f t="shared" si="46"/>
        <v>2.9212195519325772</v>
      </c>
      <c r="N137" s="67">
        <f>_xlfn.XLOOKUP(A137,'Beräkning prediktionsvärde'!$A$2:$A$291,'Beräkning prediktionsvärde'!$Q$2:$Q$291)</f>
        <v>67.933131698784337</v>
      </c>
      <c r="O137" s="68">
        <f t="shared" si="47"/>
        <v>24600828.781475868</v>
      </c>
      <c r="P137" s="35">
        <f t="shared" si="48"/>
        <v>69.896334270900837</v>
      </c>
      <c r="Q137" s="69">
        <f t="shared" si="49"/>
        <v>1.0288990441486099</v>
      </c>
      <c r="R137" s="70">
        <f t="shared" si="50"/>
        <v>64.109369175872402</v>
      </c>
      <c r="S137" s="70">
        <f t="shared" si="51"/>
        <v>2.3839572450902331</v>
      </c>
      <c r="T137" s="70">
        <f t="shared" si="52"/>
        <v>1.4398052778217032</v>
      </c>
      <c r="U137" s="68">
        <f t="shared" si="53"/>
        <v>23216118.187766202</v>
      </c>
      <c r="V137" s="68">
        <f t="shared" si="54"/>
        <v>863309.58903626143</v>
      </c>
      <c r="W137" s="68">
        <f t="shared" si="55"/>
        <v>521401.00467340683</v>
      </c>
      <c r="X137" s="68">
        <f t="shared" si="56"/>
        <v>24600828.781475868</v>
      </c>
      <c r="Y137" s="68">
        <f t="shared" si="57"/>
        <v>23216118.187766202</v>
      </c>
      <c r="Z137" s="68">
        <f t="shared" si="58"/>
        <v>863309.58903626131</v>
      </c>
      <c r="AA137" s="68">
        <f t="shared" si="59"/>
        <v>521401.00467340689</v>
      </c>
      <c r="AB137" s="68">
        <f>Y137*Skräpmätning!$B$5</f>
        <v>13464187.742995011</v>
      </c>
      <c r="AC137" s="68">
        <f>Z137*Skräpmätning!$B$5</f>
        <v>500676.39616157982</v>
      </c>
      <c r="AD137" s="68">
        <f t="shared" si="62"/>
        <v>9815</v>
      </c>
      <c r="AE137" s="68">
        <f t="shared" si="60"/>
        <v>521401.00467340689</v>
      </c>
      <c r="AF137" s="68">
        <f t="shared" si="61"/>
        <v>14496080.143829998</v>
      </c>
      <c r="AH137" s="68"/>
    </row>
    <row r="138" spans="1:34" ht="16" x14ac:dyDescent="0.35">
      <c r="A138" s="55" t="s">
        <v>259</v>
      </c>
      <c r="B138" s="66">
        <f>_xlfn.XLOOKUP(A138,Indata!A:A,Indata!C:C)</f>
        <v>10260</v>
      </c>
      <c r="C138" s="108">
        <f>_xlfn.XLOOKUP(A138,Indata!A:A,Indata!S:S)</f>
        <v>172312</v>
      </c>
      <c r="D138" s="108">
        <f>_xlfn.XLOOKUP(A138,Indata!A:A,Indata!S:S)+_xlfn.XLOOKUP(A138,Indata!A:A,Indata!Q:Q)</f>
        <v>176312</v>
      </c>
      <c r="E138" s="109">
        <f>_xlfn.XLOOKUP(A138,Indata!A:A,Indata!O:O)</f>
        <v>168312</v>
      </c>
      <c r="F138" s="109">
        <f>_xlfn.XLOOKUP(A138,Indata!A:A,Indata!P:P)</f>
        <v>4000</v>
      </c>
      <c r="G138" s="109">
        <f>_xlfn.XLOOKUP(A138,Indata!A:A,Indata!Q:Q)</f>
        <v>4000</v>
      </c>
      <c r="H138" s="108">
        <f>_xlfn.XLOOKUP(A138,Indata!A:A,Indata!R:R)</f>
        <v>0</v>
      </c>
      <c r="I138" s="110">
        <f t="shared" si="42"/>
        <v>16.794541910331382</v>
      </c>
      <c r="J138" s="110">
        <f t="shared" si="43"/>
        <v>16.404678362573101</v>
      </c>
      <c r="K138" s="110">
        <f t="shared" si="44"/>
        <v>0.38986354775828458</v>
      </c>
      <c r="L138" s="110">
        <f t="shared" si="45"/>
        <v>0.38986354775828458</v>
      </c>
      <c r="M138" s="110" t="str">
        <f t="shared" si="46"/>
        <v>0</v>
      </c>
      <c r="N138" s="67">
        <f>_xlfn.XLOOKUP(A138,'Beräkning prediktionsvärde'!$A$2:$A$291,'Beräkning prediktionsvärde'!$Q$2:$Q$291)</f>
        <v>33.486464496366473</v>
      </c>
      <c r="O138" s="68">
        <f t="shared" si="47"/>
        <v>343571.12573272001</v>
      </c>
      <c r="P138" s="35">
        <f t="shared" si="48"/>
        <v>-16.691922586035091</v>
      </c>
      <c r="Q138" s="69">
        <f t="shared" si="49"/>
        <v>-0.49846774919598591</v>
      </c>
      <c r="R138" s="70">
        <f t="shared" si="50"/>
        <v>32.709119575609556</v>
      </c>
      <c r="S138" s="70">
        <f t="shared" si="51"/>
        <v>0.77734492075691708</v>
      </c>
      <c r="T138" s="70">
        <f t="shared" si="52"/>
        <v>0</v>
      </c>
      <c r="U138" s="68">
        <f t="shared" si="53"/>
        <v>335595.56684575405</v>
      </c>
      <c r="V138" s="68">
        <f t="shared" si="54"/>
        <v>7975.5588869659696</v>
      </c>
      <c r="W138" s="68">
        <f t="shared" si="55"/>
        <v>0</v>
      </c>
      <c r="X138" s="68">
        <f t="shared" si="56"/>
        <v>172312</v>
      </c>
      <c r="Y138" s="68">
        <f t="shared" si="57"/>
        <v>168312</v>
      </c>
      <c r="Z138" s="68">
        <f t="shared" si="58"/>
        <v>4000</v>
      </c>
      <c r="AA138" s="68">
        <f t="shared" si="59"/>
        <v>0</v>
      </c>
      <c r="AB138" s="68">
        <f>Y138*Skräpmätning!$B$5</f>
        <v>97612.544400000013</v>
      </c>
      <c r="AC138" s="68">
        <f>Z138*Skräpmätning!$B$5</f>
        <v>2319.8000000000002</v>
      </c>
      <c r="AD138" s="68">
        <f t="shared" si="62"/>
        <v>4000</v>
      </c>
      <c r="AE138" s="68">
        <f t="shared" si="60"/>
        <v>0</v>
      </c>
      <c r="AF138" s="68">
        <f t="shared" si="61"/>
        <v>103932.34440000002</v>
      </c>
      <c r="AH138" s="68"/>
    </row>
    <row r="139" spans="1:34" ht="16" x14ac:dyDescent="0.35">
      <c r="A139" s="55" t="s">
        <v>307</v>
      </c>
      <c r="B139" s="66">
        <f>_xlfn.XLOOKUP(A139,Indata!A:A,Indata!C:C)</f>
        <v>2990</v>
      </c>
      <c r="C139" s="108">
        <f>_xlfn.XLOOKUP(A139,Indata!A:A,Indata!S:S)</f>
        <v>0</v>
      </c>
      <c r="D139" s="108">
        <f>_xlfn.XLOOKUP(A139,Indata!A:A,Indata!S:S)+_xlfn.XLOOKUP(A139,Indata!A:A,Indata!Q:Q)</f>
        <v>0</v>
      </c>
      <c r="E139" s="109">
        <f>_xlfn.XLOOKUP(A139,Indata!A:A,Indata!O:O)</f>
        <v>0</v>
      </c>
      <c r="F139" s="109">
        <f>_xlfn.XLOOKUP(A139,Indata!A:A,Indata!P:P)</f>
        <v>0</v>
      </c>
      <c r="G139" s="109">
        <f>_xlfn.XLOOKUP(A139,Indata!A:A,Indata!Q:Q)</f>
        <v>0</v>
      </c>
      <c r="H139" s="108">
        <f>_xlfn.XLOOKUP(A139,Indata!A:A,Indata!R:R)</f>
        <v>0</v>
      </c>
      <c r="I139" s="110" t="str">
        <f t="shared" si="42"/>
        <v>0</v>
      </c>
      <c r="J139" s="110" t="str">
        <f t="shared" si="43"/>
        <v>0</v>
      </c>
      <c r="K139" s="110" t="str">
        <f t="shared" si="44"/>
        <v>0</v>
      </c>
      <c r="L139" s="110" t="str">
        <f t="shared" si="45"/>
        <v>0</v>
      </c>
      <c r="M139" s="110" t="str">
        <f t="shared" si="46"/>
        <v>0</v>
      </c>
      <c r="N139" s="67">
        <f>_xlfn.XLOOKUP(A139,'Beräkning prediktionsvärde'!$A$2:$A$291,'Beräkning prediktionsvärde'!$Q$2:$Q$291)</f>
        <v>30.089664378152403</v>
      </c>
      <c r="O139" s="68">
        <f t="shared" si="47"/>
        <v>89968.096490675685</v>
      </c>
      <c r="P139" s="35">
        <f t="shared" si="48"/>
        <v>-30.089664378152403</v>
      </c>
      <c r="Q139" s="69">
        <f t="shared" si="49"/>
        <v>-1</v>
      </c>
      <c r="R139" s="70">
        <f t="shared" si="50"/>
        <v>0</v>
      </c>
      <c r="S139" s="70">
        <f t="shared" si="51"/>
        <v>0</v>
      </c>
      <c r="T139" s="70">
        <f t="shared" si="52"/>
        <v>0</v>
      </c>
      <c r="U139" s="68">
        <f t="shared" si="53"/>
        <v>0</v>
      </c>
      <c r="V139" s="68">
        <f t="shared" si="54"/>
        <v>0</v>
      </c>
      <c r="W139" s="68">
        <f t="shared" si="55"/>
        <v>0</v>
      </c>
      <c r="X139" s="68">
        <f t="shared" si="56"/>
        <v>0</v>
      </c>
      <c r="Y139" s="68">
        <f t="shared" si="57"/>
        <v>0</v>
      </c>
      <c r="Z139" s="68">
        <f t="shared" si="58"/>
        <v>0</v>
      </c>
      <c r="AA139" s="68">
        <f t="shared" si="59"/>
        <v>0</v>
      </c>
      <c r="AB139" s="68">
        <f>Y139*Skräpmätning!$B$5</f>
        <v>0</v>
      </c>
      <c r="AC139" s="68">
        <f>Z139*Skräpmätning!$B$5</f>
        <v>0</v>
      </c>
      <c r="AD139" s="68">
        <f t="shared" si="62"/>
        <v>0</v>
      </c>
      <c r="AE139" s="68">
        <f t="shared" si="60"/>
        <v>0</v>
      </c>
      <c r="AF139" s="68">
        <f t="shared" si="61"/>
        <v>0</v>
      </c>
      <c r="AH139" s="68"/>
    </row>
    <row r="140" spans="1:34" ht="16" x14ac:dyDescent="0.35">
      <c r="A140" s="55" t="s">
        <v>209</v>
      </c>
      <c r="B140" s="66">
        <f>_xlfn.XLOOKUP(A140,Indata!A:A,Indata!C:C)</f>
        <v>24647</v>
      </c>
      <c r="C140" s="108">
        <f>_xlfn.XLOOKUP(A140,Indata!A:A,Indata!S:S)</f>
        <v>343600</v>
      </c>
      <c r="D140" s="108">
        <f>_xlfn.XLOOKUP(A140,Indata!A:A,Indata!S:S)+_xlfn.XLOOKUP(A140,Indata!A:A,Indata!Q:Q)</f>
        <v>353600</v>
      </c>
      <c r="E140" s="109">
        <f>_xlfn.XLOOKUP(A140,Indata!A:A,Indata!O:O)</f>
        <v>313600</v>
      </c>
      <c r="F140" s="109">
        <f>_xlfn.XLOOKUP(A140,Indata!A:A,Indata!P:P)</f>
        <v>30000</v>
      </c>
      <c r="G140" s="109">
        <f>_xlfn.XLOOKUP(A140,Indata!A:A,Indata!Q:Q)</f>
        <v>10000</v>
      </c>
      <c r="H140" s="108">
        <f>_xlfn.XLOOKUP(A140,Indata!A:A,Indata!R:R)</f>
        <v>0</v>
      </c>
      <c r="I140" s="110">
        <f t="shared" si="42"/>
        <v>13.940844727553049</v>
      </c>
      <c r="J140" s="110">
        <f t="shared" si="43"/>
        <v>12.723658051689862</v>
      </c>
      <c r="K140" s="110">
        <f t="shared" si="44"/>
        <v>1.2171866758631882</v>
      </c>
      <c r="L140" s="110">
        <f t="shared" si="45"/>
        <v>0.4057288919543961</v>
      </c>
      <c r="M140" s="110" t="str">
        <f t="shared" si="46"/>
        <v>0</v>
      </c>
      <c r="N140" s="67">
        <f>_xlfn.XLOOKUP(A140,'Beräkning prediktionsvärde'!$A$2:$A$291,'Beräkning prediktionsvärde'!$Q$2:$Q$291)</f>
        <v>31.555016778685779</v>
      </c>
      <c r="O140" s="68">
        <f t="shared" si="47"/>
        <v>777736.49854426843</v>
      </c>
      <c r="P140" s="35">
        <f t="shared" si="48"/>
        <v>-17.61417205113273</v>
      </c>
      <c r="Q140" s="69">
        <f t="shared" si="49"/>
        <v>-0.55820512391647459</v>
      </c>
      <c r="R140" s="70">
        <f t="shared" si="50"/>
        <v>28.799922182176545</v>
      </c>
      <c r="S140" s="70">
        <f t="shared" si="51"/>
        <v>2.7550945965092355</v>
      </c>
      <c r="T140" s="70">
        <f t="shared" si="52"/>
        <v>0</v>
      </c>
      <c r="U140" s="68">
        <f t="shared" si="53"/>
        <v>709831.68202410534</v>
      </c>
      <c r="V140" s="68">
        <f t="shared" si="54"/>
        <v>67904.81652016312</v>
      </c>
      <c r="W140" s="68">
        <f t="shared" si="55"/>
        <v>0</v>
      </c>
      <c r="X140" s="68">
        <f t="shared" si="56"/>
        <v>343600</v>
      </c>
      <c r="Y140" s="68">
        <f t="shared" si="57"/>
        <v>313600</v>
      </c>
      <c r="Z140" s="68">
        <f t="shared" si="58"/>
        <v>30000</v>
      </c>
      <c r="AA140" s="68">
        <f t="shared" si="59"/>
        <v>0</v>
      </c>
      <c r="AB140" s="68">
        <f>Y140*Skräpmätning!$B$5</f>
        <v>181872.32000000004</v>
      </c>
      <c r="AC140" s="68">
        <f>Z140*Skräpmätning!$B$5</f>
        <v>17398.500000000004</v>
      </c>
      <c r="AD140" s="68">
        <f t="shared" si="62"/>
        <v>10000</v>
      </c>
      <c r="AE140" s="68">
        <f t="shared" si="60"/>
        <v>0</v>
      </c>
      <c r="AF140" s="68">
        <f t="shared" si="61"/>
        <v>209270.82000000004</v>
      </c>
      <c r="AH140" s="68"/>
    </row>
    <row r="141" spans="1:34" ht="16" x14ac:dyDescent="0.35">
      <c r="A141" s="55" t="s">
        <v>190</v>
      </c>
      <c r="B141" s="66">
        <f>_xlfn.XLOOKUP(A141,Indata!A:A,Indata!C:C)</f>
        <v>35287</v>
      </c>
      <c r="C141" s="108">
        <f>_xlfn.XLOOKUP(A141,Indata!A:A,Indata!S:S)</f>
        <v>590000</v>
      </c>
      <c r="D141" s="108">
        <f>_xlfn.XLOOKUP(A141,Indata!A:A,Indata!S:S)+_xlfn.XLOOKUP(A141,Indata!A:A,Indata!Q:Q)</f>
        <v>595000</v>
      </c>
      <c r="E141" s="109">
        <f>_xlfn.XLOOKUP(A141,Indata!A:A,Indata!O:O)</f>
        <v>390000</v>
      </c>
      <c r="F141" s="109">
        <f>_xlfn.XLOOKUP(A141,Indata!A:A,Indata!P:P)</f>
        <v>200000</v>
      </c>
      <c r="G141" s="109">
        <f>_xlfn.XLOOKUP(A141,Indata!A:A,Indata!Q:Q)</f>
        <v>5000</v>
      </c>
      <c r="H141" s="108">
        <f>_xlfn.XLOOKUP(A141,Indata!A:A,Indata!R:R)</f>
        <v>0</v>
      </c>
      <c r="I141" s="110">
        <f t="shared" si="42"/>
        <v>16.72003854110579</v>
      </c>
      <c r="J141" s="110">
        <f t="shared" si="43"/>
        <v>11.052228866154675</v>
      </c>
      <c r="K141" s="110">
        <f t="shared" si="44"/>
        <v>5.6678096749511155</v>
      </c>
      <c r="L141" s="110">
        <f t="shared" si="45"/>
        <v>0.14169524187377788</v>
      </c>
      <c r="M141" s="110" t="str">
        <f t="shared" si="46"/>
        <v>0</v>
      </c>
      <c r="N141" s="67">
        <f>_xlfn.XLOOKUP(A141,'Beräkning prediktionsvärde'!$A$2:$A$291,'Beräkning prediktionsvärde'!$Q$2:$Q$291)</f>
        <v>34.891245985668426</v>
      </c>
      <c r="O141" s="68">
        <f t="shared" si="47"/>
        <v>1231207.3970962819</v>
      </c>
      <c r="P141" s="35">
        <f t="shared" si="48"/>
        <v>-18.171207444562636</v>
      </c>
      <c r="Q141" s="69">
        <f t="shared" si="49"/>
        <v>-0.52079560162530336</v>
      </c>
      <c r="R141" s="70">
        <f t="shared" si="50"/>
        <v>23.063704973577433</v>
      </c>
      <c r="S141" s="70">
        <f t="shared" si="51"/>
        <v>11.827541012090991</v>
      </c>
      <c r="T141" s="70">
        <f t="shared" si="52"/>
        <v>0</v>
      </c>
      <c r="U141" s="68">
        <f t="shared" si="53"/>
        <v>813848.95740262687</v>
      </c>
      <c r="V141" s="68">
        <f t="shared" si="54"/>
        <v>417358.43969365483</v>
      </c>
      <c r="W141" s="68">
        <f t="shared" si="55"/>
        <v>0</v>
      </c>
      <c r="X141" s="68">
        <f t="shared" si="56"/>
        <v>590000</v>
      </c>
      <c r="Y141" s="68">
        <f t="shared" si="57"/>
        <v>390000</v>
      </c>
      <c r="Z141" s="68">
        <f t="shared" si="58"/>
        <v>200000</v>
      </c>
      <c r="AA141" s="68">
        <f t="shared" si="59"/>
        <v>0</v>
      </c>
      <c r="AB141" s="68">
        <f>Y141*Skräpmätning!$B$5</f>
        <v>226180.50000000003</v>
      </c>
      <c r="AC141" s="68">
        <f>Z141*Skräpmätning!$B$5</f>
        <v>115990.00000000001</v>
      </c>
      <c r="AD141" s="68">
        <f t="shared" si="62"/>
        <v>5000</v>
      </c>
      <c r="AE141" s="68">
        <f t="shared" si="60"/>
        <v>0</v>
      </c>
      <c r="AF141" s="68">
        <f t="shared" si="61"/>
        <v>347170.50000000006</v>
      </c>
      <c r="AH141" s="68"/>
    </row>
    <row r="142" spans="1:34" ht="16" x14ac:dyDescent="0.35">
      <c r="A142" s="55" t="s">
        <v>100</v>
      </c>
      <c r="B142" s="66">
        <f>_xlfn.XLOOKUP(A142,Indata!A:A,Indata!C:C)</f>
        <v>10076</v>
      </c>
      <c r="C142" s="108">
        <f>_xlfn.XLOOKUP(A142,Indata!A:A,Indata!S:S)</f>
        <v>233183</v>
      </c>
      <c r="D142" s="108">
        <f>_xlfn.XLOOKUP(A142,Indata!A:A,Indata!S:S)+_xlfn.XLOOKUP(A142,Indata!A:A,Indata!Q:Q)</f>
        <v>234433</v>
      </c>
      <c r="E142" s="109">
        <f>_xlfn.XLOOKUP(A142,Indata!A:A,Indata!O:O)</f>
        <v>185583</v>
      </c>
      <c r="F142" s="109">
        <f>_xlfn.XLOOKUP(A142,Indata!A:A,Indata!P:P)</f>
        <v>10400</v>
      </c>
      <c r="G142" s="109">
        <f>_xlfn.XLOOKUP(A142,Indata!A:A,Indata!Q:Q)</f>
        <v>1250</v>
      </c>
      <c r="H142" s="108">
        <f>_xlfn.XLOOKUP(A142,Indata!A:A,Indata!R:R)</f>
        <v>37200</v>
      </c>
      <c r="I142" s="110">
        <f t="shared" si="42"/>
        <v>23.142417626042079</v>
      </c>
      <c r="J142" s="110">
        <f t="shared" si="43"/>
        <v>18.418320762207227</v>
      </c>
      <c r="K142" s="110">
        <f t="shared" si="44"/>
        <v>1.0321556173084558</v>
      </c>
      <c r="L142" s="110">
        <f t="shared" si="45"/>
        <v>0.1240571655418817</v>
      </c>
      <c r="M142" s="110">
        <f t="shared" si="46"/>
        <v>3.6919412465263992</v>
      </c>
      <c r="N142" s="67">
        <f>_xlfn.XLOOKUP(A142,'Beräkning prediktionsvärde'!$A$2:$A$291,'Beräkning prediktionsvärde'!$Q$2:$Q$291)</f>
        <v>35.48300144717566</v>
      </c>
      <c r="O142" s="68">
        <f t="shared" si="47"/>
        <v>357526.72258174192</v>
      </c>
      <c r="P142" s="35">
        <f t="shared" si="48"/>
        <v>-12.340583821133581</v>
      </c>
      <c r="Q142" s="69">
        <f t="shared" si="49"/>
        <v>-0.34778861195001448</v>
      </c>
      <c r="R142" s="70">
        <f t="shared" si="50"/>
        <v>28.239802462320153</v>
      </c>
      <c r="S142" s="70">
        <f t="shared" si="51"/>
        <v>1.5825476773633878</v>
      </c>
      <c r="T142" s="70">
        <f t="shared" si="52"/>
        <v>5.6606513074921176</v>
      </c>
      <c r="U142" s="68">
        <f t="shared" si="53"/>
        <v>284544.24961033784</v>
      </c>
      <c r="V142" s="68">
        <f t="shared" si="54"/>
        <v>15945.750397113496</v>
      </c>
      <c r="W142" s="68">
        <f t="shared" si="55"/>
        <v>57036.722574290579</v>
      </c>
      <c r="X142" s="68">
        <f t="shared" si="56"/>
        <v>233183</v>
      </c>
      <c r="Y142" s="68">
        <f t="shared" si="57"/>
        <v>185583</v>
      </c>
      <c r="Z142" s="68">
        <f t="shared" si="58"/>
        <v>10400</v>
      </c>
      <c r="AA142" s="68">
        <f t="shared" si="59"/>
        <v>37200</v>
      </c>
      <c r="AB142" s="68">
        <f>Y142*Skräpmätning!$B$5</f>
        <v>107628.86085000001</v>
      </c>
      <c r="AC142" s="68">
        <f>Z142*Skräpmätning!$B$5</f>
        <v>6031.4800000000005</v>
      </c>
      <c r="AD142" s="68">
        <f t="shared" si="62"/>
        <v>1250</v>
      </c>
      <c r="AE142" s="68">
        <f t="shared" si="60"/>
        <v>37200</v>
      </c>
      <c r="AF142" s="68">
        <f t="shared" si="61"/>
        <v>152110.34085000001</v>
      </c>
      <c r="AH142" s="68"/>
    </row>
    <row r="143" spans="1:34" ht="16" x14ac:dyDescent="0.35">
      <c r="A143" s="55" t="s">
        <v>188</v>
      </c>
      <c r="B143" s="66">
        <f>_xlfn.XLOOKUP(A143,Indata!A:A,Indata!C:C)</f>
        <v>9165</v>
      </c>
      <c r="C143" s="108">
        <f>_xlfn.XLOOKUP(A143,Indata!A:A,Indata!S:S)</f>
        <v>395661</v>
      </c>
      <c r="D143" s="108">
        <f>_xlfn.XLOOKUP(A143,Indata!A:A,Indata!S:S)+_xlfn.XLOOKUP(A143,Indata!A:A,Indata!Q:Q)</f>
        <v>397241</v>
      </c>
      <c r="E143" s="109">
        <f>_xlfn.XLOOKUP(A143,Indata!A:A,Indata!O:O)</f>
        <v>354320</v>
      </c>
      <c r="F143" s="109">
        <f>_xlfn.XLOOKUP(A143,Indata!A:A,Indata!P:P)</f>
        <v>41341</v>
      </c>
      <c r="G143" s="109">
        <f>_xlfn.XLOOKUP(A143,Indata!A:A,Indata!Q:Q)</f>
        <v>1580</v>
      </c>
      <c r="H143" s="108">
        <f>_xlfn.XLOOKUP(A143,Indata!A:A,Indata!R:R)</f>
        <v>0</v>
      </c>
      <c r="I143" s="110">
        <f t="shared" si="42"/>
        <v>43.170867430441902</v>
      </c>
      <c r="J143" s="110">
        <f t="shared" si="43"/>
        <v>38.660120021822152</v>
      </c>
      <c r="K143" s="110">
        <f t="shared" si="44"/>
        <v>4.510747408619749</v>
      </c>
      <c r="L143" s="110">
        <f t="shared" si="45"/>
        <v>0.17239498090561919</v>
      </c>
      <c r="M143" s="110" t="str">
        <f t="shared" si="46"/>
        <v>0</v>
      </c>
      <c r="N143" s="67">
        <f>_xlfn.XLOOKUP(A143,'Beräkning prediktionsvärde'!$A$2:$A$291,'Beräkning prediktionsvärde'!$Q$2:$Q$291)</f>
        <v>34.432057060400751</v>
      </c>
      <c r="O143" s="68">
        <f t="shared" si="47"/>
        <v>315569.80295857287</v>
      </c>
      <c r="P143" s="35">
        <f t="shared" si="48"/>
        <v>8.7388103700411506</v>
      </c>
      <c r="Q143" s="69">
        <f t="shared" si="49"/>
        <v>0.25379867240320608</v>
      </c>
      <c r="R143" s="70">
        <f t="shared" si="50"/>
        <v>30.834392213640449</v>
      </c>
      <c r="S143" s="70">
        <f t="shared" si="51"/>
        <v>3.5976648467603014</v>
      </c>
      <c r="T143" s="70">
        <f t="shared" si="52"/>
        <v>0</v>
      </c>
      <c r="U143" s="68">
        <f t="shared" si="53"/>
        <v>282597.20463801472</v>
      </c>
      <c r="V143" s="68">
        <f t="shared" si="54"/>
        <v>32972.598320558165</v>
      </c>
      <c r="W143" s="68">
        <f t="shared" si="55"/>
        <v>0</v>
      </c>
      <c r="X143" s="68">
        <f t="shared" si="56"/>
        <v>315569.80295857287</v>
      </c>
      <c r="Y143" s="68">
        <f t="shared" si="57"/>
        <v>282597.20463801472</v>
      </c>
      <c r="Z143" s="68">
        <f t="shared" si="58"/>
        <v>32972.598320558158</v>
      </c>
      <c r="AA143" s="68">
        <f t="shared" si="59"/>
        <v>0</v>
      </c>
      <c r="AB143" s="68">
        <f>Y143*Skräpmätning!$B$5</f>
        <v>163892.24882981667</v>
      </c>
      <c r="AC143" s="68">
        <f>Z143*Skräpmätning!$B$5</f>
        <v>19122.458396007707</v>
      </c>
      <c r="AD143" s="68">
        <f t="shared" si="62"/>
        <v>1580</v>
      </c>
      <c r="AE143" s="68">
        <f t="shared" si="60"/>
        <v>0</v>
      </c>
      <c r="AF143" s="68">
        <f t="shared" si="61"/>
        <v>184594.70722582439</v>
      </c>
      <c r="AH143" s="68"/>
    </row>
    <row r="144" spans="1:34" ht="16" x14ac:dyDescent="0.35">
      <c r="A144" s="55" t="s">
        <v>78</v>
      </c>
      <c r="B144" s="66">
        <f>_xlfn.XLOOKUP(A144,Indata!A:A,Indata!C:C)</f>
        <v>28576</v>
      </c>
      <c r="C144" s="108">
        <f>_xlfn.XLOOKUP(A144,Indata!A:A,Indata!S:S)</f>
        <v>1621950</v>
      </c>
      <c r="D144" s="108">
        <f>_xlfn.XLOOKUP(A144,Indata!A:A,Indata!S:S)+_xlfn.XLOOKUP(A144,Indata!A:A,Indata!Q:Q)</f>
        <v>1625100</v>
      </c>
      <c r="E144" s="109">
        <f>_xlfn.XLOOKUP(A144,Indata!A:A,Indata!O:O)</f>
        <v>1503825</v>
      </c>
      <c r="F144" s="109">
        <f>_xlfn.XLOOKUP(A144,Indata!A:A,Indata!P:P)</f>
        <v>118125</v>
      </c>
      <c r="G144" s="109">
        <f>_xlfn.XLOOKUP(A144,Indata!A:A,Indata!Q:Q)</f>
        <v>3150</v>
      </c>
      <c r="H144" s="108">
        <f>_xlfn.XLOOKUP(A144,Indata!A:A,Indata!R:R)</f>
        <v>0</v>
      </c>
      <c r="I144" s="110">
        <f t="shared" si="42"/>
        <v>56.759168533034718</v>
      </c>
      <c r="J144" s="110">
        <f t="shared" si="43"/>
        <v>52.625454927211649</v>
      </c>
      <c r="K144" s="110">
        <f t="shared" si="44"/>
        <v>4.1337136058230683</v>
      </c>
      <c r="L144" s="110">
        <f t="shared" si="45"/>
        <v>0.11023236282194848</v>
      </c>
      <c r="M144" s="110" t="str">
        <f t="shared" si="46"/>
        <v>0</v>
      </c>
      <c r="N144" s="67">
        <f>_xlfn.XLOOKUP(A144,'Beräkning prediktionsvärde'!$A$2:$A$291,'Beräkning prediktionsvärde'!$Q$2:$Q$291)</f>
        <v>34.17635879997755</v>
      </c>
      <c r="O144" s="68">
        <f t="shared" si="47"/>
        <v>976623.62906815845</v>
      </c>
      <c r="P144" s="35">
        <f t="shared" si="48"/>
        <v>22.582809733057168</v>
      </c>
      <c r="Q144" s="69">
        <f t="shared" si="49"/>
        <v>0.66077284198783637</v>
      </c>
      <c r="R144" s="70">
        <f t="shared" si="50"/>
        <v>31.687328692238502</v>
      </c>
      <c r="S144" s="70">
        <f t="shared" si="51"/>
        <v>2.4890301077390471</v>
      </c>
      <c r="T144" s="70">
        <f t="shared" si="52"/>
        <v>0</v>
      </c>
      <c r="U144" s="68">
        <f t="shared" si="53"/>
        <v>905497.10470940743</v>
      </c>
      <c r="V144" s="68">
        <f t="shared" si="54"/>
        <v>71126.524358751005</v>
      </c>
      <c r="W144" s="68">
        <f t="shared" si="55"/>
        <v>0</v>
      </c>
      <c r="X144" s="68">
        <f t="shared" si="56"/>
        <v>976623.62906815845</v>
      </c>
      <c r="Y144" s="68">
        <f t="shared" si="57"/>
        <v>905497.10470940743</v>
      </c>
      <c r="Z144" s="68">
        <f t="shared" si="58"/>
        <v>71126.524358751019</v>
      </c>
      <c r="AA144" s="68">
        <f t="shared" si="59"/>
        <v>0</v>
      </c>
      <c r="AB144" s="68">
        <f>Y144*Skräpmätning!$B$5</f>
        <v>525143.04587622092</v>
      </c>
      <c r="AC144" s="68">
        <f>Z144*Skräpmätning!$B$5</f>
        <v>41249.82780185766</v>
      </c>
      <c r="AD144" s="68">
        <f t="shared" si="62"/>
        <v>3150</v>
      </c>
      <c r="AE144" s="68">
        <f t="shared" si="60"/>
        <v>0</v>
      </c>
      <c r="AF144" s="68">
        <f t="shared" si="61"/>
        <v>569542.87367807853</v>
      </c>
      <c r="AH144" s="68"/>
    </row>
    <row r="145" spans="1:34" ht="16" x14ac:dyDescent="0.35">
      <c r="A145" s="55" t="s">
        <v>266</v>
      </c>
      <c r="B145" s="66">
        <f>_xlfn.XLOOKUP(A145,Indata!A:A,Indata!C:C)</f>
        <v>20536</v>
      </c>
      <c r="C145" s="108">
        <f>_xlfn.XLOOKUP(A145,Indata!A:A,Indata!S:S)</f>
        <v>1402529</v>
      </c>
      <c r="D145" s="108">
        <f>_xlfn.XLOOKUP(A145,Indata!A:A,Indata!S:S)+_xlfn.XLOOKUP(A145,Indata!A:A,Indata!Q:Q)</f>
        <v>1442529</v>
      </c>
      <c r="E145" s="109">
        <f>_xlfn.XLOOKUP(A145,Indata!A:A,Indata!O:O)</f>
        <v>1244882</v>
      </c>
      <c r="F145" s="109">
        <f>_xlfn.XLOOKUP(A145,Indata!A:A,Indata!P:P)</f>
        <v>115608</v>
      </c>
      <c r="G145" s="109">
        <f>_xlfn.XLOOKUP(A145,Indata!A:A,Indata!Q:Q)</f>
        <v>40000</v>
      </c>
      <c r="H145" s="108">
        <f>_xlfn.XLOOKUP(A145,Indata!A:A,Indata!R:R)</f>
        <v>42039</v>
      </c>
      <c r="I145" s="110">
        <f t="shared" si="42"/>
        <v>68.296114141020652</v>
      </c>
      <c r="J145" s="110">
        <f t="shared" si="43"/>
        <v>60.619497467861315</v>
      </c>
      <c r="K145" s="110">
        <f t="shared" si="44"/>
        <v>5.6295286326451111</v>
      </c>
      <c r="L145" s="110">
        <f t="shared" si="45"/>
        <v>1.9477989871445267</v>
      </c>
      <c r="M145" s="110">
        <f t="shared" si="46"/>
        <v>2.0470880405142191</v>
      </c>
      <c r="N145" s="67">
        <f>_xlfn.XLOOKUP(A145,'Beräkning prediktionsvärde'!$A$2:$A$291,'Beräkning prediktionsvärde'!$Q$2:$Q$291)</f>
        <v>33.143700808627038</v>
      </c>
      <c r="O145" s="68">
        <f t="shared" si="47"/>
        <v>680639.0398059648</v>
      </c>
      <c r="P145" s="35">
        <f t="shared" si="48"/>
        <v>35.152413332393614</v>
      </c>
      <c r="Q145" s="69">
        <f t="shared" si="49"/>
        <v>1.0606061627023777</v>
      </c>
      <c r="R145" s="70">
        <f t="shared" si="50"/>
        <v>29.418284078293745</v>
      </c>
      <c r="S145" s="70">
        <f t="shared" si="51"/>
        <v>2.7319769951878032</v>
      </c>
      <c r="T145" s="70">
        <f t="shared" si="52"/>
        <v>0.99343973514549222</v>
      </c>
      <c r="U145" s="68">
        <f t="shared" si="53"/>
        <v>604133.88183184038</v>
      </c>
      <c r="V145" s="68">
        <f t="shared" si="54"/>
        <v>56103.879573176724</v>
      </c>
      <c r="W145" s="68">
        <f t="shared" si="55"/>
        <v>20401.278400947827</v>
      </c>
      <c r="X145" s="68">
        <f t="shared" si="56"/>
        <v>680639.0398059648</v>
      </c>
      <c r="Y145" s="68">
        <f t="shared" si="57"/>
        <v>604133.88183184026</v>
      </c>
      <c r="Z145" s="68">
        <f t="shared" si="58"/>
        <v>56103.879573176724</v>
      </c>
      <c r="AA145" s="68">
        <f t="shared" si="59"/>
        <v>20401.278400947827</v>
      </c>
      <c r="AB145" s="68">
        <f>Y145*Skräpmätning!$B$5</f>
        <v>350367.44476837583</v>
      </c>
      <c r="AC145" s="68">
        <f>Z145*Skräpmätning!$B$5</f>
        <v>32537.444958463846</v>
      </c>
      <c r="AD145" s="68">
        <f t="shared" si="62"/>
        <v>40000</v>
      </c>
      <c r="AE145" s="68">
        <f t="shared" si="60"/>
        <v>20401.278400947827</v>
      </c>
      <c r="AF145" s="68">
        <f t="shared" si="61"/>
        <v>443306.16812778747</v>
      </c>
      <c r="AH145" s="68"/>
    </row>
    <row r="146" spans="1:34" ht="16" x14ac:dyDescent="0.35">
      <c r="A146" s="55" t="s">
        <v>76</v>
      </c>
      <c r="B146" s="66">
        <f>_xlfn.XLOOKUP(A146,Indata!A:A,Indata!C:C)</f>
        <v>43728</v>
      </c>
      <c r="C146" s="108">
        <f>_xlfn.XLOOKUP(A146,Indata!A:A,Indata!S:S)</f>
        <v>3556230</v>
      </c>
      <c r="D146" s="108">
        <f>_xlfn.XLOOKUP(A146,Indata!A:A,Indata!S:S)+_xlfn.XLOOKUP(A146,Indata!A:A,Indata!Q:Q)</f>
        <v>3567230</v>
      </c>
      <c r="E146" s="109">
        <f>_xlfn.XLOOKUP(A146,Indata!A:A,Indata!O:O)</f>
        <v>3515950</v>
      </c>
      <c r="F146" s="109">
        <f>_xlfn.XLOOKUP(A146,Indata!A:A,Indata!P:P)</f>
        <v>40280</v>
      </c>
      <c r="G146" s="109">
        <f>_xlfn.XLOOKUP(A146,Indata!A:A,Indata!Q:Q)</f>
        <v>11000</v>
      </c>
      <c r="H146" s="108">
        <f>_xlfn.XLOOKUP(A146,Indata!A:A,Indata!R:R)</f>
        <v>0</v>
      </c>
      <c r="I146" s="110">
        <f t="shared" si="42"/>
        <v>81.326152579582882</v>
      </c>
      <c r="J146" s="110">
        <f t="shared" si="43"/>
        <v>80.405003658982807</v>
      </c>
      <c r="K146" s="110">
        <f t="shared" si="44"/>
        <v>0.92114892060007314</v>
      </c>
      <c r="L146" s="110">
        <f t="shared" si="45"/>
        <v>0.25155506769118186</v>
      </c>
      <c r="M146" s="110" t="str">
        <f t="shared" si="46"/>
        <v>0</v>
      </c>
      <c r="N146" s="67">
        <f>_xlfn.XLOOKUP(A146,'Beräkning prediktionsvärde'!$A$2:$A$291,'Beräkning prediktionsvärde'!$Q$2:$Q$291)</f>
        <v>40.149642402016283</v>
      </c>
      <c r="O146" s="68">
        <f t="shared" si="47"/>
        <v>1755663.5629553681</v>
      </c>
      <c r="P146" s="35">
        <f t="shared" si="48"/>
        <v>41.176510177566598</v>
      </c>
      <c r="Q146" s="69">
        <f t="shared" si="49"/>
        <v>1.0255760129883185</v>
      </c>
      <c r="R146" s="70">
        <f t="shared" si="50"/>
        <v>39.694883402752112</v>
      </c>
      <c r="S146" s="70">
        <f t="shared" si="51"/>
        <v>0.45475899926416902</v>
      </c>
      <c r="T146" s="70">
        <f t="shared" si="52"/>
        <v>0</v>
      </c>
      <c r="U146" s="68">
        <f t="shared" si="53"/>
        <v>1735777.8614355444</v>
      </c>
      <c r="V146" s="68">
        <f t="shared" si="54"/>
        <v>19885.701519823582</v>
      </c>
      <c r="W146" s="68">
        <f t="shared" si="55"/>
        <v>0</v>
      </c>
      <c r="X146" s="68">
        <f t="shared" si="56"/>
        <v>1755663.5629553681</v>
      </c>
      <c r="Y146" s="68">
        <f t="shared" si="57"/>
        <v>1735777.8614355444</v>
      </c>
      <c r="Z146" s="68">
        <f t="shared" si="58"/>
        <v>19885.701519823582</v>
      </c>
      <c r="AA146" s="68">
        <f t="shared" si="59"/>
        <v>0</v>
      </c>
      <c r="AB146" s="68">
        <f>Y146*Skräpmätning!$B$5</f>
        <v>1006664.3707395442</v>
      </c>
      <c r="AC146" s="68">
        <f>Z146*Skräpmätning!$B$5</f>
        <v>11532.712596421688</v>
      </c>
      <c r="AD146" s="68">
        <f t="shared" si="62"/>
        <v>11000</v>
      </c>
      <c r="AE146" s="68">
        <f t="shared" si="60"/>
        <v>0</v>
      </c>
      <c r="AF146" s="68">
        <f t="shared" si="61"/>
        <v>1029197.0833359659</v>
      </c>
      <c r="AH146" s="68"/>
    </row>
    <row r="147" spans="1:34" ht="16" x14ac:dyDescent="0.35">
      <c r="A147" s="55" t="s">
        <v>82</v>
      </c>
      <c r="B147" s="66">
        <f>_xlfn.XLOOKUP(A147,Indata!A:A,Indata!C:C)</f>
        <v>7577</v>
      </c>
      <c r="C147" s="108">
        <f>_xlfn.XLOOKUP(A147,Indata!A:A,Indata!S:S)</f>
        <v>80013</v>
      </c>
      <c r="D147" s="108">
        <f>_xlfn.XLOOKUP(A147,Indata!A:A,Indata!S:S)+_xlfn.XLOOKUP(A147,Indata!A:A,Indata!Q:Q)</f>
        <v>86013</v>
      </c>
      <c r="E147" s="109">
        <f>_xlfn.XLOOKUP(A147,Indata!A:A,Indata!O:O)</f>
        <v>54013</v>
      </c>
      <c r="F147" s="109">
        <f>_xlfn.XLOOKUP(A147,Indata!A:A,Indata!P:P)</f>
        <v>26000</v>
      </c>
      <c r="G147" s="109">
        <f>_xlfn.XLOOKUP(A147,Indata!A:A,Indata!Q:Q)</f>
        <v>6000</v>
      </c>
      <c r="H147" s="108">
        <f>_xlfn.XLOOKUP(A147,Indata!A:A,Indata!R:R)</f>
        <v>0</v>
      </c>
      <c r="I147" s="110">
        <f t="shared" si="42"/>
        <v>10.559984162597335</v>
      </c>
      <c r="J147" s="110">
        <f t="shared" si="43"/>
        <v>7.128546918305398</v>
      </c>
      <c r="K147" s="110">
        <f t="shared" si="44"/>
        <v>3.4314372442919363</v>
      </c>
      <c r="L147" s="110">
        <f t="shared" si="45"/>
        <v>0.79187013329813916</v>
      </c>
      <c r="M147" s="110" t="str">
        <f t="shared" si="46"/>
        <v>0</v>
      </c>
      <c r="N147" s="67">
        <f>_xlfn.XLOOKUP(A147,'Beräkning prediktionsvärde'!$A$2:$A$291,'Beräkning prediktionsvärde'!$Q$2:$Q$291)</f>
        <v>33.070280856919148</v>
      </c>
      <c r="O147" s="68">
        <f t="shared" si="47"/>
        <v>250573.51805287637</v>
      </c>
      <c r="P147" s="35">
        <f t="shared" si="48"/>
        <v>-22.510296694321813</v>
      </c>
      <c r="Q147" s="69">
        <f t="shared" si="49"/>
        <v>-0.6806805418954307</v>
      </c>
      <c r="R147" s="70">
        <f t="shared" si="50"/>
        <v>22.324185818864109</v>
      </c>
      <c r="S147" s="70">
        <f t="shared" si="51"/>
        <v>10.746095038055039</v>
      </c>
      <c r="T147" s="70">
        <f t="shared" si="52"/>
        <v>0</v>
      </c>
      <c r="U147" s="68">
        <f t="shared" si="53"/>
        <v>169150.35594953335</v>
      </c>
      <c r="V147" s="68">
        <f t="shared" si="54"/>
        <v>81423.162103343027</v>
      </c>
      <c r="W147" s="68">
        <f t="shared" si="55"/>
        <v>0</v>
      </c>
      <c r="X147" s="68">
        <f t="shared" si="56"/>
        <v>80013</v>
      </c>
      <c r="Y147" s="68">
        <f t="shared" si="57"/>
        <v>54013</v>
      </c>
      <c r="Z147" s="68">
        <f t="shared" si="58"/>
        <v>26000</v>
      </c>
      <c r="AA147" s="68">
        <f t="shared" si="59"/>
        <v>0</v>
      </c>
      <c r="AB147" s="68">
        <f>Y147*Skräpmätning!$B$5</f>
        <v>31324.839350000006</v>
      </c>
      <c r="AC147" s="68">
        <f>Z147*Skräpmätning!$B$5</f>
        <v>15078.700000000003</v>
      </c>
      <c r="AD147" s="68">
        <f t="shared" si="62"/>
        <v>6000</v>
      </c>
      <c r="AE147" s="68">
        <f t="shared" si="60"/>
        <v>0</v>
      </c>
      <c r="AF147" s="68">
        <f t="shared" si="61"/>
        <v>52403.539350000006</v>
      </c>
      <c r="AH147" s="68"/>
    </row>
    <row r="148" spans="1:34" ht="16" x14ac:dyDescent="0.35">
      <c r="A148" s="55" t="s">
        <v>174</v>
      </c>
      <c r="B148" s="66">
        <f>_xlfn.XLOOKUP(A148,Indata!A:A,Indata!C:C)</f>
        <v>10502</v>
      </c>
      <c r="C148" s="108">
        <f>_xlfn.XLOOKUP(A148,Indata!A:A,Indata!S:S)</f>
        <v>735445</v>
      </c>
      <c r="D148" s="108">
        <f>_xlfn.XLOOKUP(A148,Indata!A:A,Indata!S:S)+_xlfn.XLOOKUP(A148,Indata!A:A,Indata!Q:Q)</f>
        <v>751445</v>
      </c>
      <c r="E148" s="109">
        <f>_xlfn.XLOOKUP(A148,Indata!A:A,Indata!O:O)</f>
        <v>696000</v>
      </c>
      <c r="F148" s="109">
        <f>_xlfn.XLOOKUP(A148,Indata!A:A,Indata!P:P)</f>
        <v>27445</v>
      </c>
      <c r="G148" s="109">
        <f>_xlfn.XLOOKUP(A148,Indata!A:A,Indata!Q:Q)</f>
        <v>16000</v>
      </c>
      <c r="H148" s="108">
        <f>_xlfn.XLOOKUP(A148,Indata!A:A,Indata!R:R)</f>
        <v>12000</v>
      </c>
      <c r="I148" s="110">
        <f t="shared" si="42"/>
        <v>70.029042087221484</v>
      </c>
      <c r="J148" s="110">
        <f t="shared" si="43"/>
        <v>66.273090839840037</v>
      </c>
      <c r="K148" s="110">
        <f t="shared" si="44"/>
        <v>2.61331175014283</v>
      </c>
      <c r="L148" s="110">
        <f t="shared" si="45"/>
        <v>1.5235193296514951</v>
      </c>
      <c r="M148" s="110">
        <f t="shared" si="46"/>
        <v>1.1426394972386211</v>
      </c>
      <c r="N148" s="67">
        <f>_xlfn.XLOOKUP(A148,'Beräkning prediktionsvärde'!$A$2:$A$291,'Beräkning prediktionsvärde'!$Q$2:$Q$291)</f>
        <v>34.542443050775951</v>
      </c>
      <c r="O148" s="68">
        <f t="shared" si="47"/>
        <v>362764.73691924906</v>
      </c>
      <c r="P148" s="35">
        <f t="shared" si="48"/>
        <v>35.486599036445533</v>
      </c>
      <c r="Q148" s="69">
        <f t="shared" si="49"/>
        <v>1.0273332139328335</v>
      </c>
      <c r="R148" s="70">
        <f t="shared" si="50"/>
        <v>32.68978694986037</v>
      </c>
      <c r="S148" s="70">
        <f t="shared" si="51"/>
        <v>1.2890390845386752</v>
      </c>
      <c r="T148" s="70">
        <f t="shared" si="52"/>
        <v>0.56361701637690298</v>
      </c>
      <c r="U148" s="68">
        <f t="shared" si="53"/>
        <v>343308.14254743361</v>
      </c>
      <c r="V148" s="68">
        <f t="shared" si="54"/>
        <v>13537.488465825167</v>
      </c>
      <c r="W148" s="68">
        <f t="shared" si="55"/>
        <v>5919.1059059902354</v>
      </c>
      <c r="X148" s="68">
        <f t="shared" si="56"/>
        <v>362764.73691924906</v>
      </c>
      <c r="Y148" s="68">
        <f t="shared" si="57"/>
        <v>343308.14254743367</v>
      </c>
      <c r="Z148" s="68">
        <f t="shared" si="58"/>
        <v>13537.488465825167</v>
      </c>
      <c r="AA148" s="68">
        <f t="shared" si="59"/>
        <v>5919.1059059902354</v>
      </c>
      <c r="AB148" s="68">
        <f>Y148*Skräpmätning!$B$5</f>
        <v>199101.55727038419</v>
      </c>
      <c r="AC148" s="68">
        <f>Z148*Skräpmätning!$B$5</f>
        <v>7851.0664357553069</v>
      </c>
      <c r="AD148" s="68">
        <f t="shared" si="62"/>
        <v>16000</v>
      </c>
      <c r="AE148" s="68">
        <f t="shared" si="60"/>
        <v>5919.1059059902354</v>
      </c>
      <c r="AF148" s="68">
        <f t="shared" si="61"/>
        <v>228871.72961212974</v>
      </c>
      <c r="AH148" s="68"/>
    </row>
    <row r="149" spans="1:34" ht="16" x14ac:dyDescent="0.35">
      <c r="A149" s="55" t="s">
        <v>222</v>
      </c>
      <c r="B149" s="66">
        <f>_xlfn.XLOOKUP(A149,Indata!A:A,Indata!C:C)</f>
        <v>3669</v>
      </c>
      <c r="C149" s="108">
        <f>_xlfn.XLOOKUP(A149,Indata!A:A,Indata!S:S)</f>
        <v>209240</v>
      </c>
      <c r="D149" s="108">
        <f>_xlfn.XLOOKUP(A149,Indata!A:A,Indata!S:S)+_xlfn.XLOOKUP(A149,Indata!A:A,Indata!Q:Q)</f>
        <v>213940</v>
      </c>
      <c r="E149" s="109">
        <f>_xlfn.XLOOKUP(A149,Indata!A:A,Indata!O:O)</f>
        <v>188740</v>
      </c>
      <c r="F149" s="109">
        <f>_xlfn.XLOOKUP(A149,Indata!A:A,Indata!P:P)</f>
        <v>16000</v>
      </c>
      <c r="G149" s="109">
        <f>_xlfn.XLOOKUP(A149,Indata!A:A,Indata!Q:Q)</f>
        <v>4700</v>
      </c>
      <c r="H149" s="108">
        <f>_xlfn.XLOOKUP(A149,Indata!A:A,Indata!R:R)</f>
        <v>4500</v>
      </c>
      <c r="I149" s="110">
        <f t="shared" si="42"/>
        <v>57.029163259743797</v>
      </c>
      <c r="J149" s="110">
        <f t="shared" si="43"/>
        <v>51.441809757427094</v>
      </c>
      <c r="K149" s="110">
        <f t="shared" si="44"/>
        <v>4.3608612701008447</v>
      </c>
      <c r="L149" s="110">
        <f t="shared" si="45"/>
        <v>1.2810029980921231</v>
      </c>
      <c r="M149" s="110">
        <f t="shared" si="46"/>
        <v>1.2264922322158627</v>
      </c>
      <c r="N149" s="67">
        <f>_xlfn.XLOOKUP(A149,'Beräkning prediktionsvärde'!$A$2:$A$291,'Beräkning prediktionsvärde'!$Q$2:$Q$291)</f>
        <v>37.263493150780761</v>
      </c>
      <c r="O149" s="68">
        <f t="shared" si="47"/>
        <v>136719.7563702146</v>
      </c>
      <c r="P149" s="35">
        <f t="shared" si="48"/>
        <v>19.765670108963036</v>
      </c>
      <c r="Q149" s="69">
        <f t="shared" si="49"/>
        <v>0.53042987754756166</v>
      </c>
      <c r="R149" s="70">
        <f t="shared" si="50"/>
        <v>33.612653877262289</v>
      </c>
      <c r="S149" s="70">
        <f t="shared" si="51"/>
        <v>2.8494355305510046</v>
      </c>
      <c r="T149" s="70">
        <f t="shared" si="52"/>
        <v>0.80140374296746997</v>
      </c>
      <c r="U149" s="68">
        <f t="shared" si="53"/>
        <v>123324.82707567533</v>
      </c>
      <c r="V149" s="68">
        <f t="shared" si="54"/>
        <v>10454.578961591636</v>
      </c>
      <c r="W149" s="68">
        <f t="shared" si="55"/>
        <v>2940.3503329476475</v>
      </c>
      <c r="X149" s="68">
        <f t="shared" si="56"/>
        <v>136719.7563702146</v>
      </c>
      <c r="Y149" s="68">
        <f t="shared" si="57"/>
        <v>123324.82707567532</v>
      </c>
      <c r="Z149" s="68">
        <f t="shared" si="58"/>
        <v>10454.578961591635</v>
      </c>
      <c r="AA149" s="68">
        <f t="shared" si="59"/>
        <v>2940.3503329476471</v>
      </c>
      <c r="AB149" s="68">
        <f>Y149*Skräpmätning!$B$5</f>
        <v>71522.233462537915</v>
      </c>
      <c r="AC149" s="68">
        <f>Z149*Skräpmätning!$B$5</f>
        <v>6063.1330687750697</v>
      </c>
      <c r="AD149" s="68">
        <f t="shared" si="62"/>
        <v>4700</v>
      </c>
      <c r="AE149" s="68">
        <f t="shared" si="60"/>
        <v>2940.3503329476471</v>
      </c>
      <c r="AF149" s="68">
        <f t="shared" si="61"/>
        <v>85225.716864260641</v>
      </c>
      <c r="AH149" s="68"/>
    </row>
    <row r="150" spans="1:34" ht="16" x14ac:dyDescent="0.35">
      <c r="A150" s="55" t="s">
        <v>198</v>
      </c>
      <c r="B150" s="66">
        <f>_xlfn.XLOOKUP(A150,Indata!A:A,Indata!C:C)</f>
        <v>70534</v>
      </c>
      <c r="C150" s="108">
        <f>_xlfn.XLOOKUP(A150,Indata!A:A,Indata!S:S)</f>
        <v>900000</v>
      </c>
      <c r="D150" s="108">
        <f>_xlfn.XLOOKUP(A150,Indata!A:A,Indata!S:S)+_xlfn.XLOOKUP(A150,Indata!A:A,Indata!Q:Q)</f>
        <v>920000</v>
      </c>
      <c r="E150" s="109">
        <f>_xlfn.XLOOKUP(A150,Indata!A:A,Indata!O:O)</f>
        <v>800000</v>
      </c>
      <c r="F150" s="109">
        <f>_xlfn.XLOOKUP(A150,Indata!A:A,Indata!P:P)</f>
        <v>50000</v>
      </c>
      <c r="G150" s="109">
        <f>_xlfn.XLOOKUP(A150,Indata!A:A,Indata!Q:Q)</f>
        <v>20000</v>
      </c>
      <c r="H150" s="108">
        <f>_xlfn.XLOOKUP(A150,Indata!A:A,Indata!R:R)</f>
        <v>50000</v>
      </c>
      <c r="I150" s="110">
        <f t="shared" si="42"/>
        <v>12.759803782572943</v>
      </c>
      <c r="J150" s="110">
        <f t="shared" si="43"/>
        <v>11.342047806731506</v>
      </c>
      <c r="K150" s="110">
        <f t="shared" si="44"/>
        <v>0.7088779879207191</v>
      </c>
      <c r="L150" s="110">
        <f t="shared" si="45"/>
        <v>0.28355119516828764</v>
      </c>
      <c r="M150" s="110">
        <f t="shared" si="46"/>
        <v>0.7088779879207191</v>
      </c>
      <c r="N150" s="67">
        <f>_xlfn.XLOOKUP(A150,'Beräkning prediktionsvärde'!$A$2:$A$291,'Beräkning prediktionsvärde'!$Q$2:$Q$291)</f>
        <v>37.497521230298453</v>
      </c>
      <c r="O150" s="68">
        <f t="shared" si="47"/>
        <v>2644850.1624578713</v>
      </c>
      <c r="P150" s="35">
        <f t="shared" si="48"/>
        <v>-24.737717447725508</v>
      </c>
      <c r="Q150" s="69">
        <f t="shared" si="49"/>
        <v>-0.65971607285169387</v>
      </c>
      <c r="R150" s="70">
        <f t="shared" si="50"/>
        <v>33.331129982487511</v>
      </c>
      <c r="S150" s="70">
        <f t="shared" si="51"/>
        <v>2.0831956239054694</v>
      </c>
      <c r="T150" s="70">
        <f t="shared" si="52"/>
        <v>2.0831956239054694</v>
      </c>
      <c r="U150" s="68">
        <f t="shared" si="53"/>
        <v>2350977.9221847742</v>
      </c>
      <c r="V150" s="68">
        <f t="shared" si="54"/>
        <v>146936.12013654839</v>
      </c>
      <c r="W150" s="68">
        <f t="shared" si="55"/>
        <v>146936.12013654839</v>
      </c>
      <c r="X150" s="68">
        <f t="shared" si="56"/>
        <v>900000</v>
      </c>
      <c r="Y150" s="68">
        <f t="shared" si="57"/>
        <v>800000</v>
      </c>
      <c r="Z150" s="68">
        <f t="shared" si="58"/>
        <v>50000</v>
      </c>
      <c r="AA150" s="68">
        <f t="shared" si="59"/>
        <v>50000</v>
      </c>
      <c r="AB150" s="68">
        <f>Y150*Skräpmätning!$B$5</f>
        <v>463960.00000000006</v>
      </c>
      <c r="AC150" s="68">
        <f>Z150*Skräpmätning!$B$5</f>
        <v>28997.500000000004</v>
      </c>
      <c r="AD150" s="68">
        <f t="shared" si="62"/>
        <v>20000</v>
      </c>
      <c r="AE150" s="68">
        <f t="shared" si="60"/>
        <v>50000</v>
      </c>
      <c r="AF150" s="68">
        <f t="shared" si="61"/>
        <v>562957.5</v>
      </c>
      <c r="AH150" s="68"/>
    </row>
    <row r="151" spans="1:34" ht="16" x14ac:dyDescent="0.35">
      <c r="A151" s="55" t="s">
        <v>108</v>
      </c>
      <c r="B151" s="66">
        <f>_xlfn.XLOOKUP(A151,Indata!A:A,Indata!C:C)</f>
        <v>13134</v>
      </c>
      <c r="C151" s="108">
        <f>_xlfn.XLOOKUP(A151,Indata!A:A,Indata!S:S)</f>
        <v>55000</v>
      </c>
      <c r="D151" s="108">
        <f>_xlfn.XLOOKUP(A151,Indata!A:A,Indata!S:S)+_xlfn.XLOOKUP(A151,Indata!A:A,Indata!Q:Q)</f>
        <v>56000</v>
      </c>
      <c r="E151" s="109">
        <f>_xlfn.XLOOKUP(A151,Indata!A:A,Indata!O:O)</f>
        <v>50000</v>
      </c>
      <c r="F151" s="109">
        <f>_xlfn.XLOOKUP(A151,Indata!A:A,Indata!P:P)</f>
        <v>5000</v>
      </c>
      <c r="G151" s="109">
        <f>_xlfn.XLOOKUP(A151,Indata!A:A,Indata!Q:Q)</f>
        <v>1000</v>
      </c>
      <c r="H151" s="108">
        <f>_xlfn.XLOOKUP(A151,Indata!A:A,Indata!R:R)</f>
        <v>0</v>
      </c>
      <c r="I151" s="110">
        <f t="shared" si="42"/>
        <v>4.1876046901172526</v>
      </c>
      <c r="J151" s="110">
        <f t="shared" si="43"/>
        <v>3.8069133546520479</v>
      </c>
      <c r="K151" s="110">
        <f t="shared" si="44"/>
        <v>0.38069133546520484</v>
      </c>
      <c r="L151" s="110">
        <f t="shared" si="45"/>
        <v>7.6138267093040959E-2</v>
      </c>
      <c r="M151" s="110" t="str">
        <f t="shared" si="46"/>
        <v>0</v>
      </c>
      <c r="N151" s="67">
        <f>_xlfn.XLOOKUP(A151,'Beräkning prediktionsvärde'!$A$2:$A$291,'Beräkning prediktionsvärde'!$Q$2:$Q$291)</f>
        <v>34.799865146859908</v>
      </c>
      <c r="O151" s="68">
        <f t="shared" si="47"/>
        <v>457061.42883885803</v>
      </c>
      <c r="P151" s="35">
        <f t="shared" si="48"/>
        <v>-30.612260456742654</v>
      </c>
      <c r="Q151" s="69">
        <f t="shared" si="49"/>
        <v>-0.87966606558832849</v>
      </c>
      <c r="R151" s="70">
        <f t="shared" si="50"/>
        <v>31.636241042599917</v>
      </c>
      <c r="S151" s="70">
        <f t="shared" si="51"/>
        <v>3.1636241042599917</v>
      </c>
      <c r="T151" s="70">
        <f t="shared" si="52"/>
        <v>0</v>
      </c>
      <c r="U151" s="68">
        <f t="shared" si="53"/>
        <v>415510.38985350728</v>
      </c>
      <c r="V151" s="68">
        <f t="shared" si="54"/>
        <v>41551.038985350729</v>
      </c>
      <c r="W151" s="68">
        <f t="shared" si="55"/>
        <v>0</v>
      </c>
      <c r="X151" s="68">
        <f t="shared" si="56"/>
        <v>55000</v>
      </c>
      <c r="Y151" s="68">
        <f t="shared" si="57"/>
        <v>50000</v>
      </c>
      <c r="Z151" s="68">
        <f t="shared" si="58"/>
        <v>5000</v>
      </c>
      <c r="AA151" s="68">
        <f t="shared" si="59"/>
        <v>0</v>
      </c>
      <c r="AB151" s="68">
        <f>Y151*Skräpmätning!$B$5</f>
        <v>28997.500000000004</v>
      </c>
      <c r="AC151" s="68">
        <f>Z151*Skräpmätning!$B$5</f>
        <v>2899.7500000000005</v>
      </c>
      <c r="AD151" s="68">
        <f t="shared" si="62"/>
        <v>1000</v>
      </c>
      <c r="AE151" s="68">
        <f t="shared" si="60"/>
        <v>0</v>
      </c>
      <c r="AF151" s="68">
        <f t="shared" si="61"/>
        <v>32897.25</v>
      </c>
      <c r="AH151" s="68"/>
    </row>
    <row r="152" spans="1:34" ht="16" x14ac:dyDescent="0.35">
      <c r="A152" s="55" t="s">
        <v>106</v>
      </c>
      <c r="B152" s="66">
        <f>_xlfn.XLOOKUP(A152,Indata!A:A,Indata!C:C)</f>
        <v>16144</v>
      </c>
      <c r="C152" s="108">
        <f>_xlfn.XLOOKUP(A152,Indata!A:A,Indata!S:S)</f>
        <v>284800</v>
      </c>
      <c r="D152" s="108">
        <f>_xlfn.XLOOKUP(A152,Indata!A:A,Indata!S:S)+_xlfn.XLOOKUP(A152,Indata!A:A,Indata!Q:Q)</f>
        <v>284800</v>
      </c>
      <c r="E152" s="109">
        <f>_xlfn.XLOOKUP(A152,Indata!A:A,Indata!O:O)</f>
        <v>280000</v>
      </c>
      <c r="F152" s="109">
        <f>_xlfn.XLOOKUP(A152,Indata!A:A,Indata!P:P)</f>
        <v>4800</v>
      </c>
      <c r="G152" s="109">
        <f>_xlfn.XLOOKUP(A152,Indata!A:A,Indata!Q:Q)</f>
        <v>0</v>
      </c>
      <c r="H152" s="108">
        <f>_xlfn.XLOOKUP(A152,Indata!A:A,Indata!R:R)</f>
        <v>0</v>
      </c>
      <c r="I152" s="110">
        <f t="shared" si="42"/>
        <v>17.641228939544103</v>
      </c>
      <c r="J152" s="110">
        <f t="shared" si="43"/>
        <v>17.34390485629336</v>
      </c>
      <c r="K152" s="110">
        <f t="shared" si="44"/>
        <v>0.29732408325074333</v>
      </c>
      <c r="L152" s="110" t="str">
        <f t="shared" si="45"/>
        <v>0</v>
      </c>
      <c r="M152" s="110" t="str">
        <f t="shared" si="46"/>
        <v>0</v>
      </c>
      <c r="N152" s="67">
        <f>_xlfn.XLOOKUP(A152,'Beräkning prediktionsvärde'!$A$2:$A$291,'Beräkning prediktionsvärde'!$Q$2:$Q$291)</f>
        <v>33.374367309904578</v>
      </c>
      <c r="O152" s="68">
        <f t="shared" si="47"/>
        <v>538795.78585109953</v>
      </c>
      <c r="P152" s="35">
        <f t="shared" si="48"/>
        <v>-15.733138370360475</v>
      </c>
      <c r="Q152" s="69">
        <f t="shared" si="49"/>
        <v>-0.47141383158719297</v>
      </c>
      <c r="R152" s="70">
        <f t="shared" si="50"/>
        <v>32.811877973220788</v>
      </c>
      <c r="S152" s="70">
        <f t="shared" si="51"/>
        <v>0.56248933668378498</v>
      </c>
      <c r="T152" s="70">
        <f t="shared" si="52"/>
        <v>0</v>
      </c>
      <c r="U152" s="68">
        <f t="shared" si="53"/>
        <v>529714.95799967635</v>
      </c>
      <c r="V152" s="68">
        <f t="shared" si="54"/>
        <v>9080.8278514230242</v>
      </c>
      <c r="W152" s="68">
        <f t="shared" si="55"/>
        <v>0</v>
      </c>
      <c r="X152" s="68">
        <f t="shared" si="56"/>
        <v>284800</v>
      </c>
      <c r="Y152" s="68">
        <f t="shared" si="57"/>
        <v>280000</v>
      </c>
      <c r="Z152" s="68">
        <f t="shared" si="58"/>
        <v>4800</v>
      </c>
      <c r="AA152" s="68">
        <f t="shared" si="59"/>
        <v>0</v>
      </c>
      <c r="AB152" s="68">
        <f>Y152*Skräpmätning!$B$5</f>
        <v>162386.00000000003</v>
      </c>
      <c r="AC152" s="68">
        <f>Z152*Skräpmätning!$B$5</f>
        <v>2783.76</v>
      </c>
      <c r="AD152" s="68">
        <f t="shared" si="62"/>
        <v>0</v>
      </c>
      <c r="AE152" s="68">
        <f t="shared" si="60"/>
        <v>0</v>
      </c>
      <c r="AF152" s="68">
        <f t="shared" si="61"/>
        <v>165169.76000000004</v>
      </c>
      <c r="AH152" s="68"/>
    </row>
    <row r="153" spans="1:34" ht="16" x14ac:dyDescent="0.35">
      <c r="A153" s="55" t="s">
        <v>35</v>
      </c>
      <c r="B153" s="66">
        <f>_xlfn.XLOOKUP(A153,Indata!A:A,Indata!C:C)</f>
        <v>110633</v>
      </c>
      <c r="C153" s="108">
        <f>_xlfn.XLOOKUP(A153,Indata!A:A,Indata!S:S)</f>
        <v>8024096</v>
      </c>
      <c r="D153" s="108">
        <f>_xlfn.XLOOKUP(A153,Indata!A:A,Indata!S:S)+_xlfn.XLOOKUP(A153,Indata!A:A,Indata!Q:Q)</f>
        <v>8044896</v>
      </c>
      <c r="E153" s="109">
        <f>_xlfn.XLOOKUP(A153,Indata!A:A,Indata!O:O)</f>
        <v>7481596</v>
      </c>
      <c r="F153" s="109">
        <f>_xlfn.XLOOKUP(A153,Indata!A:A,Indata!P:P)</f>
        <v>500000</v>
      </c>
      <c r="G153" s="109">
        <f>_xlfn.XLOOKUP(A153,Indata!A:A,Indata!Q:Q)</f>
        <v>20800</v>
      </c>
      <c r="H153" s="108">
        <f>_xlfn.XLOOKUP(A153,Indata!A:A,Indata!R:R)</f>
        <v>42500</v>
      </c>
      <c r="I153" s="110">
        <f t="shared" si="42"/>
        <v>72.528956098090077</v>
      </c>
      <c r="J153" s="110">
        <f t="shared" si="43"/>
        <v>67.625355906465515</v>
      </c>
      <c r="K153" s="110">
        <f t="shared" si="44"/>
        <v>4.5194471812207935</v>
      </c>
      <c r="L153" s="110">
        <f t="shared" si="45"/>
        <v>0.18800900273878499</v>
      </c>
      <c r="M153" s="110">
        <f t="shared" si="46"/>
        <v>0.38415301040376743</v>
      </c>
      <c r="N153" s="67">
        <f>_xlfn.XLOOKUP(A153,'Beräkning prediktionsvärde'!$A$2:$A$291,'Beräkning prediktionsvärde'!$Q$2:$Q$291)</f>
        <v>36.958806300412554</v>
      </c>
      <c r="O153" s="68">
        <f t="shared" si="47"/>
        <v>4088863.6174335419</v>
      </c>
      <c r="P153" s="35">
        <f t="shared" si="48"/>
        <v>35.570149797677523</v>
      </c>
      <c r="Q153" s="69">
        <f t="shared" si="49"/>
        <v>0.96242691142545034</v>
      </c>
      <c r="R153" s="70">
        <f t="shared" si="50"/>
        <v>34.460063461596341</v>
      </c>
      <c r="S153" s="70">
        <f t="shared" si="51"/>
        <v>2.3029887915356793</v>
      </c>
      <c r="T153" s="70">
        <f t="shared" si="52"/>
        <v>0.19575404728053272</v>
      </c>
      <c r="U153" s="68">
        <f t="shared" si="53"/>
        <v>3812420.2009467878</v>
      </c>
      <c r="V153" s="68">
        <f t="shared" si="54"/>
        <v>254786.55897396681</v>
      </c>
      <c r="W153" s="68">
        <f t="shared" si="55"/>
        <v>21656.857512787177</v>
      </c>
      <c r="X153" s="68">
        <f t="shared" si="56"/>
        <v>4088863.6174335419</v>
      </c>
      <c r="Y153" s="68">
        <f t="shared" si="57"/>
        <v>3812420.2009467878</v>
      </c>
      <c r="Z153" s="68">
        <f t="shared" si="58"/>
        <v>254786.55897396678</v>
      </c>
      <c r="AA153" s="68">
        <f t="shared" si="59"/>
        <v>21656.857512787177</v>
      </c>
      <c r="AB153" s="68">
        <f>Y153*Skräpmätning!$B$5</f>
        <v>2211013.0955390898</v>
      </c>
      <c r="AC153" s="68">
        <f>Z153*Skräpmätning!$B$5</f>
        <v>147763.46487695206</v>
      </c>
      <c r="AD153" s="68">
        <f t="shared" si="62"/>
        <v>20800</v>
      </c>
      <c r="AE153" s="68">
        <f t="shared" si="60"/>
        <v>21656.857512787177</v>
      </c>
      <c r="AF153" s="68">
        <f t="shared" si="61"/>
        <v>2401233.4179288289</v>
      </c>
      <c r="AH153" s="68"/>
    </row>
    <row r="154" spans="1:34" ht="16" x14ac:dyDescent="0.35">
      <c r="A154" s="55" t="s">
        <v>244</v>
      </c>
      <c r="B154" s="66">
        <f>_xlfn.XLOOKUP(A154,Indata!A:A,Indata!C:C)</f>
        <v>10627</v>
      </c>
      <c r="C154" s="108">
        <f>_xlfn.XLOOKUP(A154,Indata!A:A,Indata!S:S)</f>
        <v>683685</v>
      </c>
      <c r="D154" s="108">
        <f>_xlfn.XLOOKUP(A154,Indata!A:A,Indata!S:S)+_xlfn.XLOOKUP(A154,Indata!A:A,Indata!Q:Q)</f>
        <v>686885</v>
      </c>
      <c r="E154" s="109">
        <f>_xlfn.XLOOKUP(A154,Indata!A:A,Indata!O:O)</f>
        <v>656528</v>
      </c>
      <c r="F154" s="109">
        <f>_xlfn.XLOOKUP(A154,Indata!A:A,Indata!P:P)</f>
        <v>27157</v>
      </c>
      <c r="G154" s="109">
        <f>_xlfn.XLOOKUP(A154,Indata!A:A,Indata!Q:Q)</f>
        <v>3200</v>
      </c>
      <c r="H154" s="108">
        <f>_xlfn.XLOOKUP(A154,Indata!A:A,Indata!R:R)</f>
        <v>0</v>
      </c>
      <c r="I154" s="110">
        <f t="shared" si="42"/>
        <v>64.334713465700574</v>
      </c>
      <c r="J154" s="110">
        <f t="shared" si="43"/>
        <v>61.779241554530913</v>
      </c>
      <c r="K154" s="110">
        <f t="shared" si="44"/>
        <v>2.5554719111696622</v>
      </c>
      <c r="L154" s="110">
        <f t="shared" si="45"/>
        <v>0.30111978921614757</v>
      </c>
      <c r="M154" s="110" t="str">
        <f t="shared" si="46"/>
        <v>0</v>
      </c>
      <c r="N154" s="67">
        <f>_xlfn.XLOOKUP(A154,'Beräkning prediktionsvärde'!$A$2:$A$291,'Beräkning prediktionsvärde'!$Q$2:$Q$291)</f>
        <v>33.021410077512648</v>
      </c>
      <c r="O154" s="68">
        <f t="shared" si="47"/>
        <v>350918.52489372692</v>
      </c>
      <c r="P154" s="35">
        <f t="shared" si="48"/>
        <v>31.313303388187926</v>
      </c>
      <c r="Q154" s="69">
        <f t="shared" si="49"/>
        <v>0.94827275136600142</v>
      </c>
      <c r="R154" s="70">
        <f t="shared" si="50"/>
        <v>31.70974983416226</v>
      </c>
      <c r="S154" s="70">
        <f t="shared" si="51"/>
        <v>1.3116602433503894</v>
      </c>
      <c r="T154" s="70">
        <f t="shared" si="52"/>
        <v>0</v>
      </c>
      <c r="U154" s="68">
        <f t="shared" si="53"/>
        <v>336979.51148764236</v>
      </c>
      <c r="V154" s="68">
        <f t="shared" si="54"/>
        <v>13939.013406084588</v>
      </c>
      <c r="W154" s="68">
        <f t="shared" si="55"/>
        <v>0</v>
      </c>
      <c r="X154" s="68">
        <f t="shared" si="56"/>
        <v>350918.52489372692</v>
      </c>
      <c r="Y154" s="68">
        <f t="shared" si="57"/>
        <v>336979.51148764236</v>
      </c>
      <c r="Z154" s="68">
        <f t="shared" si="58"/>
        <v>13939.01340608459</v>
      </c>
      <c r="AA154" s="68">
        <f t="shared" si="59"/>
        <v>0</v>
      </c>
      <c r="AB154" s="68">
        <f>Y154*Skräpmätning!$B$5</f>
        <v>195431.26768725822</v>
      </c>
      <c r="AC154" s="68">
        <f>Z154*Skräpmätning!$B$5</f>
        <v>8083.9308248587595</v>
      </c>
      <c r="AD154" s="68">
        <f t="shared" si="62"/>
        <v>3200</v>
      </c>
      <c r="AE154" s="68">
        <f t="shared" si="60"/>
        <v>0</v>
      </c>
      <c r="AF154" s="68">
        <f t="shared" si="61"/>
        <v>206715.19851211697</v>
      </c>
      <c r="AH154" s="68"/>
    </row>
    <row r="155" spans="1:34" ht="16" x14ac:dyDescent="0.35">
      <c r="A155" s="55" t="s">
        <v>251</v>
      </c>
      <c r="B155" s="66">
        <f>_xlfn.XLOOKUP(A155,Indata!A:A,Indata!C:C)</f>
        <v>5517</v>
      </c>
      <c r="C155" s="108">
        <f>_xlfn.XLOOKUP(A155,Indata!A:A,Indata!S:S)</f>
        <v>224410</v>
      </c>
      <c r="D155" s="108">
        <f>_xlfn.XLOOKUP(A155,Indata!A:A,Indata!S:S)+_xlfn.XLOOKUP(A155,Indata!A:A,Indata!Q:Q)</f>
        <v>231910</v>
      </c>
      <c r="E155" s="109">
        <f>_xlfn.XLOOKUP(A155,Indata!A:A,Indata!O:O)</f>
        <v>190750</v>
      </c>
      <c r="F155" s="109">
        <f>_xlfn.XLOOKUP(A155,Indata!A:A,Indata!P:P)</f>
        <v>33660</v>
      </c>
      <c r="G155" s="109">
        <f>_xlfn.XLOOKUP(A155,Indata!A:A,Indata!Q:Q)</f>
        <v>7500</v>
      </c>
      <c r="H155" s="108">
        <f>_xlfn.XLOOKUP(A155,Indata!A:A,Indata!R:R)</f>
        <v>0</v>
      </c>
      <c r="I155" s="110">
        <f t="shared" si="42"/>
        <v>40.676092079028457</v>
      </c>
      <c r="J155" s="110">
        <f t="shared" si="43"/>
        <v>34.574950154069242</v>
      </c>
      <c r="K155" s="110">
        <f t="shared" si="44"/>
        <v>6.1011419249592169</v>
      </c>
      <c r="L155" s="110">
        <f t="shared" si="45"/>
        <v>1.3594344752582925</v>
      </c>
      <c r="M155" s="110" t="str">
        <f t="shared" si="46"/>
        <v>0</v>
      </c>
      <c r="N155" s="67">
        <f>_xlfn.XLOOKUP(A155,'Beräkning prediktionsvärde'!$A$2:$A$291,'Beräkning prediktionsvärde'!$Q$2:$Q$291)</f>
        <v>34.027135274720507</v>
      </c>
      <c r="O155" s="68">
        <f t="shared" si="47"/>
        <v>187727.70531063303</v>
      </c>
      <c r="P155" s="35">
        <f t="shared" si="48"/>
        <v>6.6489568043079501</v>
      </c>
      <c r="Q155" s="69">
        <f t="shared" si="49"/>
        <v>0.19540160376790833</v>
      </c>
      <c r="R155" s="70">
        <f t="shared" si="50"/>
        <v>28.923292427489578</v>
      </c>
      <c r="S155" s="70">
        <f t="shared" si="51"/>
        <v>5.1038428472309265</v>
      </c>
      <c r="T155" s="70">
        <f t="shared" si="52"/>
        <v>0</v>
      </c>
      <c r="U155" s="68">
        <f t="shared" si="53"/>
        <v>159569.80432246</v>
      </c>
      <c r="V155" s="68">
        <f t="shared" si="54"/>
        <v>28157.90098817302</v>
      </c>
      <c r="W155" s="68">
        <f t="shared" si="55"/>
        <v>0</v>
      </c>
      <c r="X155" s="68">
        <f t="shared" si="56"/>
        <v>187727.70531063303</v>
      </c>
      <c r="Y155" s="68">
        <f t="shared" si="57"/>
        <v>159569.80432246</v>
      </c>
      <c r="Z155" s="68">
        <f t="shared" si="58"/>
        <v>28157.900988173024</v>
      </c>
      <c r="AA155" s="68">
        <f t="shared" si="59"/>
        <v>0</v>
      </c>
      <c r="AB155" s="68">
        <f>Y155*Skräpmätning!$B$5</f>
        <v>92542.508016810694</v>
      </c>
      <c r="AC155" s="68">
        <f>Z155*Skräpmätning!$B$5</f>
        <v>16330.174678090947</v>
      </c>
      <c r="AD155" s="68">
        <f t="shared" si="62"/>
        <v>7500</v>
      </c>
      <c r="AE155" s="68">
        <f t="shared" si="60"/>
        <v>0</v>
      </c>
      <c r="AF155" s="68">
        <f t="shared" si="61"/>
        <v>116372.68269490164</v>
      </c>
      <c r="AH155" s="68"/>
    </row>
    <row r="156" spans="1:34" ht="16" x14ac:dyDescent="0.35">
      <c r="A156" s="55" t="s">
        <v>277</v>
      </c>
      <c r="B156" s="66">
        <f>_xlfn.XLOOKUP(A156,Indata!A:A,Indata!C:C)</f>
        <v>9370</v>
      </c>
      <c r="C156" s="108">
        <f>_xlfn.XLOOKUP(A156,Indata!A:A,Indata!S:S)</f>
        <v>43819</v>
      </c>
      <c r="D156" s="108">
        <f>_xlfn.XLOOKUP(A156,Indata!A:A,Indata!S:S)+_xlfn.XLOOKUP(A156,Indata!A:A,Indata!Q:Q)</f>
        <v>43819</v>
      </c>
      <c r="E156" s="109">
        <f>_xlfn.XLOOKUP(A156,Indata!A:A,Indata!O:O)</f>
        <v>33819</v>
      </c>
      <c r="F156" s="109">
        <f>_xlfn.XLOOKUP(A156,Indata!A:A,Indata!P:P)</f>
        <v>10000</v>
      </c>
      <c r="G156" s="109">
        <f>_xlfn.XLOOKUP(A156,Indata!A:A,Indata!Q:Q)</f>
        <v>0</v>
      </c>
      <c r="H156" s="108">
        <f>_xlfn.XLOOKUP(A156,Indata!A:A,Indata!R:R)</f>
        <v>0</v>
      </c>
      <c r="I156" s="110">
        <f t="shared" si="42"/>
        <v>4.6765208110992527</v>
      </c>
      <c r="J156" s="110">
        <f t="shared" si="43"/>
        <v>3.6092849519743861</v>
      </c>
      <c r="K156" s="110">
        <f t="shared" si="44"/>
        <v>1.0672358591248665</v>
      </c>
      <c r="L156" s="110" t="str">
        <f t="shared" si="45"/>
        <v>0</v>
      </c>
      <c r="M156" s="110" t="str">
        <f t="shared" si="46"/>
        <v>0</v>
      </c>
      <c r="N156" s="67">
        <f>_xlfn.XLOOKUP(A156,'Beräkning prediktionsvärde'!$A$2:$A$291,'Beräkning prediktionsvärde'!$Q$2:$Q$291)</f>
        <v>34.006956838763891</v>
      </c>
      <c r="O156" s="68">
        <f t="shared" si="47"/>
        <v>318645.18557921768</v>
      </c>
      <c r="P156" s="35">
        <f t="shared" si="48"/>
        <v>-29.330436027664639</v>
      </c>
      <c r="Q156" s="69">
        <f t="shared" si="49"/>
        <v>-0.86248340793115086</v>
      </c>
      <c r="R156" s="70">
        <f t="shared" si="50"/>
        <v>26.246177989688402</v>
      </c>
      <c r="S156" s="70">
        <f t="shared" si="51"/>
        <v>7.760778849075491</v>
      </c>
      <c r="T156" s="70">
        <f t="shared" si="52"/>
        <v>0</v>
      </c>
      <c r="U156" s="68">
        <f t="shared" si="53"/>
        <v>245926.68776338032</v>
      </c>
      <c r="V156" s="68">
        <f t="shared" si="54"/>
        <v>72718.497815837356</v>
      </c>
      <c r="W156" s="68">
        <f t="shared" si="55"/>
        <v>0</v>
      </c>
      <c r="X156" s="68">
        <f t="shared" si="56"/>
        <v>43819</v>
      </c>
      <c r="Y156" s="68">
        <f t="shared" si="57"/>
        <v>33819</v>
      </c>
      <c r="Z156" s="68">
        <f t="shared" si="58"/>
        <v>10000</v>
      </c>
      <c r="AA156" s="68">
        <f t="shared" si="59"/>
        <v>0</v>
      </c>
      <c r="AB156" s="68">
        <f>Y156*Skräpmätning!$B$5</f>
        <v>19613.329050000004</v>
      </c>
      <c r="AC156" s="68">
        <f>Z156*Skräpmätning!$B$5</f>
        <v>5799.5000000000009</v>
      </c>
      <c r="AD156" s="68">
        <f t="shared" si="62"/>
        <v>0</v>
      </c>
      <c r="AE156" s="68">
        <f t="shared" si="60"/>
        <v>0</v>
      </c>
      <c r="AF156" s="68">
        <f t="shared" si="61"/>
        <v>25412.829050000004</v>
      </c>
      <c r="AH156" s="68"/>
    </row>
    <row r="157" spans="1:34" ht="16" x14ac:dyDescent="0.35">
      <c r="A157" s="55" t="s">
        <v>301</v>
      </c>
      <c r="B157" s="66">
        <f>_xlfn.XLOOKUP(A157,Indata!A:A,Indata!C:C)</f>
        <v>7033</v>
      </c>
      <c r="C157" s="108">
        <f>_xlfn.XLOOKUP(A157,Indata!A:A,Indata!S:S)</f>
        <v>35000</v>
      </c>
      <c r="D157" s="108">
        <f>_xlfn.XLOOKUP(A157,Indata!A:A,Indata!S:S)+_xlfn.XLOOKUP(A157,Indata!A:A,Indata!Q:Q)</f>
        <v>36200</v>
      </c>
      <c r="E157" s="109">
        <f>_xlfn.XLOOKUP(A157,Indata!A:A,Indata!O:O)</f>
        <v>25000</v>
      </c>
      <c r="F157" s="109">
        <f>_xlfn.XLOOKUP(A157,Indata!A:A,Indata!P:P)</f>
        <v>5000</v>
      </c>
      <c r="G157" s="109">
        <f>_xlfn.XLOOKUP(A157,Indata!A:A,Indata!Q:Q)</f>
        <v>1200</v>
      </c>
      <c r="H157" s="108">
        <f>_xlfn.XLOOKUP(A157,Indata!A:A,Indata!R:R)</f>
        <v>5000</v>
      </c>
      <c r="I157" s="110">
        <f t="shared" si="42"/>
        <v>4.9765391724726289</v>
      </c>
      <c r="J157" s="110">
        <f t="shared" si="43"/>
        <v>3.5546708374804492</v>
      </c>
      <c r="K157" s="110">
        <f t="shared" si="44"/>
        <v>0.71093416749608984</v>
      </c>
      <c r="L157" s="110">
        <f t="shared" si="45"/>
        <v>0.17062420019906158</v>
      </c>
      <c r="M157" s="110">
        <f t="shared" si="46"/>
        <v>0.71093416749608984</v>
      </c>
      <c r="N157" s="67">
        <f>_xlfn.XLOOKUP(A157,'Beräkning prediktionsvärde'!$A$2:$A$291,'Beräkning prediktionsvärde'!$Q$2:$Q$291)</f>
        <v>32.083772033021027</v>
      </c>
      <c r="O157" s="68">
        <f t="shared" si="47"/>
        <v>225645.16870823689</v>
      </c>
      <c r="P157" s="35">
        <f t="shared" si="48"/>
        <v>-27.1072328605484</v>
      </c>
      <c r="Q157" s="69">
        <f t="shared" si="49"/>
        <v>-0.84488921167527586</v>
      </c>
      <c r="R157" s="70">
        <f t="shared" si="50"/>
        <v>22.916980023586447</v>
      </c>
      <c r="S157" s="70">
        <f t="shared" si="51"/>
        <v>4.5833960047172893</v>
      </c>
      <c r="T157" s="70">
        <f t="shared" si="52"/>
        <v>4.5833960047172893</v>
      </c>
      <c r="U157" s="68">
        <f t="shared" si="53"/>
        <v>161175.12050588347</v>
      </c>
      <c r="V157" s="68">
        <f t="shared" si="54"/>
        <v>32235.024101176696</v>
      </c>
      <c r="W157" s="68">
        <f t="shared" si="55"/>
        <v>32235.024101176696</v>
      </c>
      <c r="X157" s="68">
        <f t="shared" si="56"/>
        <v>35000</v>
      </c>
      <c r="Y157" s="68">
        <f t="shared" si="57"/>
        <v>25000</v>
      </c>
      <c r="Z157" s="68">
        <f t="shared" si="58"/>
        <v>5000</v>
      </c>
      <c r="AA157" s="68">
        <f t="shared" si="59"/>
        <v>5000</v>
      </c>
      <c r="AB157" s="68">
        <f>Y157*Skräpmätning!$B$5</f>
        <v>14498.750000000002</v>
      </c>
      <c r="AC157" s="68">
        <f>Z157*Skräpmätning!$B$5</f>
        <v>2899.7500000000005</v>
      </c>
      <c r="AD157" s="68">
        <f t="shared" si="62"/>
        <v>1200</v>
      </c>
      <c r="AE157" s="68">
        <f t="shared" si="60"/>
        <v>5000</v>
      </c>
      <c r="AF157" s="68">
        <f t="shared" si="61"/>
        <v>23598.500000000004</v>
      </c>
      <c r="AH157" s="68"/>
    </row>
    <row r="158" spans="1:34" ht="16" x14ac:dyDescent="0.35">
      <c r="A158" s="55" t="s">
        <v>74</v>
      </c>
      <c r="B158" s="66">
        <f>_xlfn.XLOOKUP(A158,Indata!A:A,Indata!C:C)</f>
        <v>145163</v>
      </c>
      <c r="C158" s="108">
        <f>_xlfn.XLOOKUP(A158,Indata!A:A,Indata!S:S)</f>
        <v>2639226</v>
      </c>
      <c r="D158" s="108">
        <f>_xlfn.XLOOKUP(A158,Indata!A:A,Indata!S:S)+_xlfn.XLOOKUP(A158,Indata!A:A,Indata!Q:Q)</f>
        <v>2679226</v>
      </c>
      <c r="E158" s="109">
        <f>_xlfn.XLOOKUP(A158,Indata!A:A,Indata!O:O)</f>
        <v>2071381</v>
      </c>
      <c r="F158" s="109">
        <f>_xlfn.XLOOKUP(A158,Indata!A:A,Indata!P:P)</f>
        <v>517845</v>
      </c>
      <c r="G158" s="109">
        <f>_xlfn.XLOOKUP(A158,Indata!A:A,Indata!Q:Q)</f>
        <v>40000</v>
      </c>
      <c r="H158" s="108">
        <f>_xlfn.XLOOKUP(A158,Indata!A:A,Indata!R:R)</f>
        <v>50000</v>
      </c>
      <c r="I158" s="110">
        <f t="shared" si="42"/>
        <v>18.181120533469272</v>
      </c>
      <c r="J158" s="110">
        <f t="shared" si="43"/>
        <v>14.269345494375289</v>
      </c>
      <c r="K158" s="110">
        <f t="shared" si="44"/>
        <v>3.5673346513918838</v>
      </c>
      <c r="L158" s="110">
        <f t="shared" si="45"/>
        <v>0.2755523101616803</v>
      </c>
      <c r="M158" s="110">
        <f t="shared" si="46"/>
        <v>0.34444038770210039</v>
      </c>
      <c r="N158" s="67">
        <f>_xlfn.XLOOKUP(A158,'Beräkning prediktionsvärde'!$A$2:$A$291,'Beräkning prediktionsvärde'!$Q$2:$Q$291)</f>
        <v>40.919988884204137</v>
      </c>
      <c r="O158" s="68">
        <f t="shared" si="47"/>
        <v>5940068.3463977249</v>
      </c>
      <c r="P158" s="35">
        <f t="shared" si="48"/>
        <v>-22.738868350734865</v>
      </c>
      <c r="Q158" s="69">
        <f t="shared" si="49"/>
        <v>-0.5556909708622253</v>
      </c>
      <c r="R158" s="70">
        <f t="shared" si="50"/>
        <v>32.115812550706778</v>
      </c>
      <c r="S158" s="70">
        <f t="shared" si="51"/>
        <v>8.0289492615413351</v>
      </c>
      <c r="T158" s="70">
        <f t="shared" si="52"/>
        <v>0.77522707195602303</v>
      </c>
      <c r="U158" s="68">
        <f t="shared" si="53"/>
        <v>4662027.6972982483</v>
      </c>
      <c r="V158" s="68">
        <f t="shared" si="54"/>
        <v>1165506.3616531249</v>
      </c>
      <c r="W158" s="68">
        <f t="shared" si="55"/>
        <v>112534.28744635217</v>
      </c>
      <c r="X158" s="68">
        <f t="shared" si="56"/>
        <v>2639226</v>
      </c>
      <c r="Y158" s="68">
        <f t="shared" si="57"/>
        <v>2071381</v>
      </c>
      <c r="Z158" s="68">
        <f t="shared" si="58"/>
        <v>517845</v>
      </c>
      <c r="AA158" s="68">
        <f t="shared" si="59"/>
        <v>50000</v>
      </c>
      <c r="AB158" s="68">
        <f>Y158*Skräpmätning!$B$5</f>
        <v>1201297.4109500002</v>
      </c>
      <c r="AC158" s="68">
        <f>Z158*Skräpmätning!$B$5</f>
        <v>300324.20775000006</v>
      </c>
      <c r="AD158" s="68">
        <f t="shared" si="62"/>
        <v>40000</v>
      </c>
      <c r="AE158" s="68">
        <f t="shared" si="60"/>
        <v>50000</v>
      </c>
      <c r="AF158" s="68">
        <f t="shared" si="61"/>
        <v>1591621.6187000002</v>
      </c>
      <c r="AH158" s="68"/>
    </row>
    <row r="159" spans="1:34" ht="16" x14ac:dyDescent="0.35">
      <c r="A159" s="55" t="s">
        <v>40</v>
      </c>
      <c r="B159" s="66">
        <f>_xlfn.XLOOKUP(A159,Indata!A:A,Indata!C:C)</f>
        <v>65770</v>
      </c>
      <c r="C159" s="108">
        <f>_xlfn.XLOOKUP(A159,Indata!A:A,Indata!S:S)</f>
        <v>3329461</v>
      </c>
      <c r="D159" s="108">
        <f>_xlfn.XLOOKUP(A159,Indata!A:A,Indata!S:S)+_xlfn.XLOOKUP(A159,Indata!A:A,Indata!Q:Q)</f>
        <v>3335461</v>
      </c>
      <c r="E159" s="109">
        <f>_xlfn.XLOOKUP(A159,Indata!A:A,Indata!O:O)</f>
        <v>3299461</v>
      </c>
      <c r="F159" s="109">
        <f>_xlfn.XLOOKUP(A159,Indata!A:A,Indata!P:P)</f>
        <v>30000</v>
      </c>
      <c r="G159" s="109">
        <f>_xlfn.XLOOKUP(A159,Indata!A:A,Indata!Q:Q)</f>
        <v>6000</v>
      </c>
      <c r="H159" s="108">
        <f>_xlfn.XLOOKUP(A159,Indata!A:A,Indata!R:R)</f>
        <v>0</v>
      </c>
      <c r="I159" s="110">
        <f t="shared" si="42"/>
        <v>50.622791546297705</v>
      </c>
      <c r="J159" s="110">
        <f t="shared" si="43"/>
        <v>50.166656530332979</v>
      </c>
      <c r="K159" s="110">
        <f t="shared" si="44"/>
        <v>0.45613501596472555</v>
      </c>
      <c r="L159" s="110">
        <f t="shared" si="45"/>
        <v>9.1227003192945105E-2</v>
      </c>
      <c r="M159" s="110" t="str">
        <f t="shared" si="46"/>
        <v>0</v>
      </c>
      <c r="N159" s="67">
        <f>_xlfn.XLOOKUP(A159,'Beräkning prediktionsvärde'!$A$2:$A$291,'Beräkning prediktionsvärde'!$Q$2:$Q$291)</f>
        <v>32.809254872701992</v>
      </c>
      <c r="O159" s="68">
        <f t="shared" si="47"/>
        <v>2157864.69297761</v>
      </c>
      <c r="P159" s="35">
        <f t="shared" si="48"/>
        <v>17.813536673595713</v>
      </c>
      <c r="Q159" s="69">
        <f t="shared" si="49"/>
        <v>0.54294243324669222</v>
      </c>
      <c r="R159" s="70">
        <f t="shared" si="50"/>
        <v>32.513628149283079</v>
      </c>
      <c r="S159" s="70">
        <f t="shared" si="51"/>
        <v>0.29562672341891366</v>
      </c>
      <c r="T159" s="70">
        <f t="shared" si="52"/>
        <v>0</v>
      </c>
      <c r="U159" s="68">
        <f t="shared" si="53"/>
        <v>2138421.3233783483</v>
      </c>
      <c r="V159" s="68">
        <f t="shared" si="54"/>
        <v>19443.36959926195</v>
      </c>
      <c r="W159" s="68">
        <f t="shared" si="55"/>
        <v>0</v>
      </c>
      <c r="X159" s="68">
        <f t="shared" si="56"/>
        <v>2157864.69297761</v>
      </c>
      <c r="Y159" s="68">
        <f t="shared" si="57"/>
        <v>2138421.3233783483</v>
      </c>
      <c r="Z159" s="68">
        <f t="shared" si="58"/>
        <v>19443.36959926195</v>
      </c>
      <c r="AA159" s="68">
        <f t="shared" si="59"/>
        <v>0</v>
      </c>
      <c r="AB159" s="68">
        <f>Y159*Skräpmätning!$B$5</f>
        <v>1240177.4464932731</v>
      </c>
      <c r="AC159" s="68">
        <f>Z159*Skräpmätning!$B$5</f>
        <v>11276.182199091969</v>
      </c>
      <c r="AD159" s="68">
        <f t="shared" si="62"/>
        <v>6000</v>
      </c>
      <c r="AE159" s="68">
        <f t="shared" si="60"/>
        <v>0</v>
      </c>
      <c r="AF159" s="68">
        <f t="shared" si="61"/>
        <v>1257453.628692365</v>
      </c>
      <c r="AH159" s="68"/>
    </row>
    <row r="160" spans="1:34" ht="16" x14ac:dyDescent="0.35">
      <c r="A160" s="55" t="s">
        <v>306</v>
      </c>
      <c r="B160" s="66">
        <f>_xlfn.XLOOKUP(A160,Indata!A:A,Indata!C:C)</f>
        <v>3924</v>
      </c>
      <c r="C160" s="108">
        <f>_xlfn.XLOOKUP(A160,Indata!A:A,Indata!S:S)</f>
        <v>76578</v>
      </c>
      <c r="D160" s="108">
        <f>_xlfn.XLOOKUP(A160,Indata!A:A,Indata!S:S)+_xlfn.XLOOKUP(A160,Indata!A:A,Indata!Q:Q)</f>
        <v>79578</v>
      </c>
      <c r="E160" s="109">
        <f>_xlfn.XLOOKUP(A160,Indata!A:A,Indata!O:O)</f>
        <v>58438</v>
      </c>
      <c r="F160" s="109">
        <f>_xlfn.XLOOKUP(A160,Indata!A:A,Indata!P:P)</f>
        <v>8140</v>
      </c>
      <c r="G160" s="109">
        <f>_xlfn.XLOOKUP(A160,Indata!A:A,Indata!Q:Q)</f>
        <v>3000</v>
      </c>
      <c r="H160" s="108">
        <f>_xlfn.XLOOKUP(A160,Indata!A:A,Indata!R:R)</f>
        <v>10000</v>
      </c>
      <c r="I160" s="110">
        <f t="shared" si="42"/>
        <v>19.515290519877677</v>
      </c>
      <c r="J160" s="110">
        <f t="shared" si="43"/>
        <v>14.892456676860347</v>
      </c>
      <c r="K160" s="110">
        <f t="shared" si="44"/>
        <v>2.0744138634046889</v>
      </c>
      <c r="L160" s="110">
        <f t="shared" si="45"/>
        <v>0.76452599388379205</v>
      </c>
      <c r="M160" s="110">
        <f t="shared" si="46"/>
        <v>2.5484199796126403</v>
      </c>
      <c r="N160" s="67">
        <f>_xlfn.XLOOKUP(A160,'Beräkning prediktionsvärde'!$A$2:$A$291,'Beräkning prediktionsvärde'!$Q$2:$Q$291)</f>
        <v>29.857056181478939</v>
      </c>
      <c r="O160" s="68">
        <f t="shared" si="47"/>
        <v>117159.08845612335</v>
      </c>
      <c r="P160" s="35">
        <f t="shared" si="48"/>
        <v>-10.341765661601261</v>
      </c>
      <c r="Q160" s="69">
        <f t="shared" si="49"/>
        <v>-0.34637593199883226</v>
      </c>
      <c r="R160" s="70">
        <f t="shared" si="50"/>
        <v>22.784437425021107</v>
      </c>
      <c r="S160" s="70">
        <f t="shared" si="51"/>
        <v>3.1737109524568226</v>
      </c>
      <c r="T160" s="70">
        <f t="shared" si="52"/>
        <v>3.898907804001011</v>
      </c>
      <c r="U160" s="68">
        <f t="shared" si="53"/>
        <v>89406.132455782819</v>
      </c>
      <c r="V160" s="68">
        <f t="shared" si="54"/>
        <v>12453.641777440571</v>
      </c>
      <c r="W160" s="68">
        <f t="shared" si="55"/>
        <v>15299.314222899968</v>
      </c>
      <c r="X160" s="68">
        <f t="shared" si="56"/>
        <v>76578</v>
      </c>
      <c r="Y160" s="68">
        <f t="shared" si="57"/>
        <v>58438</v>
      </c>
      <c r="Z160" s="68">
        <f t="shared" si="58"/>
        <v>8140</v>
      </c>
      <c r="AA160" s="68">
        <f t="shared" si="59"/>
        <v>10000</v>
      </c>
      <c r="AB160" s="68">
        <f>Y160*Skräpmätning!$B$5</f>
        <v>33891.118100000007</v>
      </c>
      <c r="AC160" s="68">
        <f>Z160*Skräpmätning!$B$5</f>
        <v>4720.7930000000006</v>
      </c>
      <c r="AD160" s="68">
        <f t="shared" si="62"/>
        <v>3000</v>
      </c>
      <c r="AE160" s="68">
        <f t="shared" si="60"/>
        <v>10000</v>
      </c>
      <c r="AF160" s="68">
        <f t="shared" si="61"/>
        <v>51611.911100000005</v>
      </c>
      <c r="AH160" s="68"/>
    </row>
    <row r="161" spans="1:34" ht="16" x14ac:dyDescent="0.35">
      <c r="A161" s="55" t="s">
        <v>111</v>
      </c>
      <c r="B161" s="66">
        <f>_xlfn.XLOOKUP(A161,Indata!A:A,Indata!C:C)</f>
        <v>20145</v>
      </c>
      <c r="C161" s="108">
        <f>_xlfn.XLOOKUP(A161,Indata!A:A,Indata!S:S)</f>
        <v>149236</v>
      </c>
      <c r="D161" s="108">
        <f>_xlfn.XLOOKUP(A161,Indata!A:A,Indata!S:S)+_xlfn.XLOOKUP(A161,Indata!A:A,Indata!Q:Q)</f>
        <v>152392</v>
      </c>
      <c r="E161" s="109">
        <f>_xlfn.XLOOKUP(A161,Indata!A:A,Indata!O:O)</f>
        <v>113160</v>
      </c>
      <c r="F161" s="109">
        <f>_xlfn.XLOOKUP(A161,Indata!A:A,Indata!P:P)</f>
        <v>22400</v>
      </c>
      <c r="G161" s="109">
        <f>_xlfn.XLOOKUP(A161,Indata!A:A,Indata!Q:Q)</f>
        <v>3156</v>
      </c>
      <c r="H161" s="108">
        <f>_xlfn.XLOOKUP(A161,Indata!A:A,Indata!R:R)</f>
        <v>13676</v>
      </c>
      <c r="I161" s="110">
        <f t="shared" si="42"/>
        <v>7.4080913378009434</v>
      </c>
      <c r="J161" s="110">
        <f t="shared" si="43"/>
        <v>5.6172747580044673</v>
      </c>
      <c r="K161" s="110">
        <f t="shared" si="44"/>
        <v>1.1119384462645818</v>
      </c>
      <c r="L161" s="110">
        <f t="shared" si="45"/>
        <v>0.15666418466120627</v>
      </c>
      <c r="M161" s="110">
        <f t="shared" si="46"/>
        <v>0.67887813353189375</v>
      </c>
      <c r="N161" s="67">
        <f>_xlfn.XLOOKUP(A161,'Beräkning prediktionsvärde'!$A$2:$A$291,'Beräkning prediktionsvärde'!$Q$2:$Q$291)</f>
        <v>39.526202405074308</v>
      </c>
      <c r="O161" s="68">
        <f t="shared" si="47"/>
        <v>796255.34745022189</v>
      </c>
      <c r="P161" s="35">
        <f t="shared" si="48"/>
        <v>-32.118111067273361</v>
      </c>
      <c r="Q161" s="69">
        <f t="shared" si="49"/>
        <v>-0.81257771080861785</v>
      </c>
      <c r="R161" s="70">
        <f t="shared" si="50"/>
        <v>29.971220510856689</v>
      </c>
      <c r="S161" s="70">
        <f t="shared" si="51"/>
        <v>5.9327972732696166</v>
      </c>
      <c r="T161" s="70">
        <f t="shared" si="52"/>
        <v>3.6221846209480031</v>
      </c>
      <c r="U161" s="68">
        <f t="shared" si="53"/>
        <v>603770.23719120806</v>
      </c>
      <c r="V161" s="68">
        <f t="shared" si="54"/>
        <v>119516.20107001642</v>
      </c>
      <c r="W161" s="68">
        <f t="shared" si="55"/>
        <v>72968.909188997524</v>
      </c>
      <c r="X161" s="68">
        <f t="shared" si="56"/>
        <v>149236</v>
      </c>
      <c r="Y161" s="68">
        <f t="shared" si="57"/>
        <v>113160</v>
      </c>
      <c r="Z161" s="68">
        <f t="shared" si="58"/>
        <v>22400</v>
      </c>
      <c r="AA161" s="68">
        <f t="shared" si="59"/>
        <v>13676</v>
      </c>
      <c r="AB161" s="68">
        <f>Y161*Skräpmätning!$B$5</f>
        <v>65627.142000000007</v>
      </c>
      <c r="AC161" s="68">
        <f>Z161*Skräpmätning!$B$5</f>
        <v>12990.880000000001</v>
      </c>
      <c r="AD161" s="68">
        <f t="shared" si="62"/>
        <v>3156</v>
      </c>
      <c r="AE161" s="68">
        <f t="shared" si="60"/>
        <v>13676</v>
      </c>
      <c r="AF161" s="68">
        <f t="shared" si="61"/>
        <v>95450.022000000012</v>
      </c>
      <c r="AH161" s="68"/>
    </row>
    <row r="162" spans="1:34" ht="16" x14ac:dyDescent="0.35">
      <c r="A162" s="55" t="s">
        <v>26</v>
      </c>
      <c r="B162" s="66">
        <f>_xlfn.XLOOKUP(A162,Indata!A:A,Indata!C:C)</f>
        <v>12107</v>
      </c>
      <c r="C162" s="108">
        <f>_xlfn.XLOOKUP(A162,Indata!A:A,Indata!S:S)</f>
        <v>23700</v>
      </c>
      <c r="D162" s="108">
        <f>_xlfn.XLOOKUP(A162,Indata!A:A,Indata!S:S)+_xlfn.XLOOKUP(A162,Indata!A:A,Indata!Q:Q)</f>
        <v>23700</v>
      </c>
      <c r="E162" s="109">
        <f>_xlfn.XLOOKUP(A162,Indata!A:A,Indata!O:O)</f>
        <v>23700</v>
      </c>
      <c r="F162" s="109">
        <f>_xlfn.XLOOKUP(A162,Indata!A:A,Indata!P:P)</f>
        <v>0</v>
      </c>
      <c r="G162" s="109">
        <f>_xlfn.XLOOKUP(A162,Indata!A:A,Indata!Q:Q)</f>
        <v>0</v>
      </c>
      <c r="H162" s="108">
        <f>_xlfn.XLOOKUP(A162,Indata!A:A,Indata!R:R)</f>
        <v>0</v>
      </c>
      <c r="I162" s="110">
        <f t="shared" si="42"/>
        <v>1.9575452217725282</v>
      </c>
      <c r="J162" s="110">
        <f t="shared" si="43"/>
        <v>1.9575452217725282</v>
      </c>
      <c r="K162" s="110" t="str">
        <f t="shared" si="44"/>
        <v>0</v>
      </c>
      <c r="L162" s="110" t="str">
        <f t="shared" si="45"/>
        <v>0</v>
      </c>
      <c r="M162" s="110" t="str">
        <f t="shared" si="46"/>
        <v>0</v>
      </c>
      <c r="N162" s="67">
        <f>_xlfn.XLOOKUP(A162,'Beräkning prediktionsvärde'!$A$2:$A$291,'Beräkning prediktionsvärde'!$Q$2:$Q$291)</f>
        <v>33.421164914457805</v>
      </c>
      <c r="O162" s="68">
        <f t="shared" si="47"/>
        <v>404630.04361934063</v>
      </c>
      <c r="P162" s="35">
        <f t="shared" si="48"/>
        <v>-31.463619692685278</v>
      </c>
      <c r="Q162" s="69">
        <f t="shared" si="49"/>
        <v>-0.94142797754707508</v>
      </c>
      <c r="R162" s="70">
        <f t="shared" si="50"/>
        <v>33.421164914457805</v>
      </c>
      <c r="S162" s="70">
        <f t="shared" si="51"/>
        <v>0</v>
      </c>
      <c r="T162" s="70">
        <f t="shared" si="52"/>
        <v>0</v>
      </c>
      <c r="U162" s="68">
        <f t="shared" si="53"/>
        <v>404630.04361934063</v>
      </c>
      <c r="V162" s="68">
        <f t="shared" si="54"/>
        <v>0</v>
      </c>
      <c r="W162" s="68">
        <f t="shared" si="55"/>
        <v>0</v>
      </c>
      <c r="X162" s="68">
        <f t="shared" si="56"/>
        <v>23700</v>
      </c>
      <c r="Y162" s="68">
        <f t="shared" si="57"/>
        <v>23700</v>
      </c>
      <c r="Z162" s="68">
        <f t="shared" si="58"/>
        <v>0</v>
      </c>
      <c r="AA162" s="68">
        <f t="shared" si="59"/>
        <v>0</v>
      </c>
      <c r="AB162" s="68">
        <f>Y162*Skräpmätning!$B$5</f>
        <v>13744.815000000002</v>
      </c>
      <c r="AC162" s="68">
        <f>Z162*Skräpmätning!$B$5</f>
        <v>0</v>
      </c>
      <c r="AD162" s="68">
        <f t="shared" si="62"/>
        <v>0</v>
      </c>
      <c r="AE162" s="68">
        <f t="shared" si="60"/>
        <v>0</v>
      </c>
      <c r="AF162" s="68">
        <f t="shared" si="61"/>
        <v>13744.815000000002</v>
      </c>
      <c r="AH162" s="68"/>
    </row>
    <row r="163" spans="1:34" ht="16" x14ac:dyDescent="0.35">
      <c r="A163" s="55" t="s">
        <v>58</v>
      </c>
      <c r="B163" s="66">
        <f>_xlfn.XLOOKUP(A163,Indata!A:A,Indata!C:C)</f>
        <v>58200</v>
      </c>
      <c r="C163" s="108">
        <f>_xlfn.XLOOKUP(A163,Indata!A:A,Indata!S:S)</f>
        <v>1608700</v>
      </c>
      <c r="D163" s="108">
        <f>_xlfn.XLOOKUP(A163,Indata!A:A,Indata!S:S)+_xlfn.XLOOKUP(A163,Indata!A:A,Indata!Q:Q)</f>
        <v>1628700</v>
      </c>
      <c r="E163" s="109">
        <f>_xlfn.XLOOKUP(A163,Indata!A:A,Indata!O:O)</f>
        <v>1458700</v>
      </c>
      <c r="F163" s="109">
        <f>_xlfn.XLOOKUP(A163,Indata!A:A,Indata!P:P)</f>
        <v>80000</v>
      </c>
      <c r="G163" s="109">
        <f>_xlfn.XLOOKUP(A163,Indata!A:A,Indata!Q:Q)</f>
        <v>20000</v>
      </c>
      <c r="H163" s="108">
        <f>_xlfn.XLOOKUP(A163,Indata!A:A,Indata!R:R)</f>
        <v>70000</v>
      </c>
      <c r="I163" s="110">
        <f t="shared" si="42"/>
        <v>27.640893470790378</v>
      </c>
      <c r="J163" s="110">
        <f t="shared" si="43"/>
        <v>25.063573883161514</v>
      </c>
      <c r="K163" s="110">
        <f t="shared" si="44"/>
        <v>1.3745704467353952</v>
      </c>
      <c r="L163" s="110">
        <f t="shared" si="45"/>
        <v>0.3436426116838488</v>
      </c>
      <c r="M163" s="110">
        <f t="shared" si="46"/>
        <v>1.2027491408934707</v>
      </c>
      <c r="N163" s="67">
        <f>_xlfn.XLOOKUP(A163,'Beräkning prediktionsvärde'!$A$2:$A$291,'Beräkning prediktionsvärde'!$Q$2:$Q$291)</f>
        <v>32.39441044968428</v>
      </c>
      <c r="O163" s="68">
        <f t="shared" si="47"/>
        <v>1885354.6881716251</v>
      </c>
      <c r="P163" s="35">
        <f t="shared" si="48"/>
        <v>-4.7535169788939022</v>
      </c>
      <c r="Q163" s="69">
        <f t="shared" si="49"/>
        <v>-0.14673880193859898</v>
      </c>
      <c r="R163" s="70">
        <f t="shared" si="50"/>
        <v>29.373858720056234</v>
      </c>
      <c r="S163" s="70">
        <f t="shared" si="51"/>
        <v>1.6109609224682928</v>
      </c>
      <c r="T163" s="70">
        <f t="shared" si="52"/>
        <v>1.409590807159756</v>
      </c>
      <c r="U163" s="68">
        <f t="shared" si="53"/>
        <v>1709558.5775072728</v>
      </c>
      <c r="V163" s="68">
        <f t="shared" si="54"/>
        <v>93757.925687654642</v>
      </c>
      <c r="W163" s="68">
        <f t="shared" si="55"/>
        <v>82038.184976697798</v>
      </c>
      <c r="X163" s="68">
        <f t="shared" si="56"/>
        <v>1608700</v>
      </c>
      <c r="Y163" s="68">
        <f t="shared" si="57"/>
        <v>1458700</v>
      </c>
      <c r="Z163" s="68">
        <f t="shared" si="58"/>
        <v>80000</v>
      </c>
      <c r="AA163" s="68">
        <f t="shared" si="59"/>
        <v>70000</v>
      </c>
      <c r="AB163" s="68">
        <f>Y163*Skräpmätning!$B$5</f>
        <v>845973.06500000006</v>
      </c>
      <c r="AC163" s="68">
        <f>Z163*Skräpmätning!$B$5</f>
        <v>46396.000000000007</v>
      </c>
      <c r="AD163" s="68">
        <f t="shared" si="62"/>
        <v>20000</v>
      </c>
      <c r="AE163" s="68">
        <f t="shared" si="60"/>
        <v>70000</v>
      </c>
      <c r="AF163" s="68">
        <f t="shared" si="61"/>
        <v>982369.06500000006</v>
      </c>
      <c r="AH163" s="68"/>
    </row>
    <row r="164" spans="1:34" ht="16" x14ac:dyDescent="0.35">
      <c r="A164" s="55" t="s">
        <v>43</v>
      </c>
      <c r="B164" s="66">
        <f>_xlfn.XLOOKUP(A164,Indata!A:A,Indata!C:C)</f>
        <v>30311</v>
      </c>
      <c r="C164" s="108">
        <f>_xlfn.XLOOKUP(A164,Indata!A:A,Indata!S:S)</f>
        <v>1334660</v>
      </c>
      <c r="D164" s="108">
        <f>_xlfn.XLOOKUP(A164,Indata!A:A,Indata!S:S)+_xlfn.XLOOKUP(A164,Indata!A:A,Indata!Q:Q)</f>
        <v>1339660</v>
      </c>
      <c r="E164" s="109">
        <f>_xlfn.XLOOKUP(A164,Indata!A:A,Indata!O:O)</f>
        <v>1269660</v>
      </c>
      <c r="F164" s="109">
        <f>_xlfn.XLOOKUP(A164,Indata!A:A,Indata!P:P)</f>
        <v>45000</v>
      </c>
      <c r="G164" s="109">
        <f>_xlfn.XLOOKUP(A164,Indata!A:A,Indata!Q:Q)</f>
        <v>5000</v>
      </c>
      <c r="H164" s="108">
        <f>_xlfn.XLOOKUP(A164,Indata!A:A,Indata!R:R)</f>
        <v>20000</v>
      </c>
      <c r="I164" s="110">
        <f t="shared" si="42"/>
        <v>44.032199531523212</v>
      </c>
      <c r="J164" s="110">
        <f t="shared" si="43"/>
        <v>41.887763518194717</v>
      </c>
      <c r="K164" s="110">
        <f t="shared" si="44"/>
        <v>1.4846095476889578</v>
      </c>
      <c r="L164" s="110">
        <f t="shared" si="45"/>
        <v>0.16495661640988421</v>
      </c>
      <c r="M164" s="110">
        <f t="shared" si="46"/>
        <v>0.65982646563953684</v>
      </c>
      <c r="N164" s="67">
        <f>_xlfn.XLOOKUP(A164,'Beräkning prediktionsvärde'!$A$2:$A$291,'Beräkning prediktionsvärde'!$Q$2:$Q$291)</f>
        <v>36.619387005813756</v>
      </c>
      <c r="O164" s="68">
        <f t="shared" si="47"/>
        <v>1109970.2395332207</v>
      </c>
      <c r="P164" s="35">
        <f t="shared" si="48"/>
        <v>7.4128125257094553</v>
      </c>
      <c r="Q164" s="69">
        <f t="shared" si="49"/>
        <v>0.20242863498869021</v>
      </c>
      <c r="R164" s="70">
        <f t="shared" si="50"/>
        <v>34.835966392790297</v>
      </c>
      <c r="S164" s="70">
        <f t="shared" si="51"/>
        <v>1.2346758090162431</v>
      </c>
      <c r="T164" s="70">
        <f t="shared" si="52"/>
        <v>0.54874480400721914</v>
      </c>
      <c r="U164" s="68">
        <f t="shared" si="53"/>
        <v>1055912.9773318667</v>
      </c>
      <c r="V164" s="68">
        <f t="shared" si="54"/>
        <v>37424.258447091343</v>
      </c>
      <c r="W164" s="68">
        <f t="shared" si="55"/>
        <v>16633.00375426282</v>
      </c>
      <c r="X164" s="68">
        <f t="shared" si="56"/>
        <v>1109970.2395332207</v>
      </c>
      <c r="Y164" s="68">
        <f t="shared" si="57"/>
        <v>1055912.9773318665</v>
      </c>
      <c r="Z164" s="68">
        <f t="shared" si="58"/>
        <v>37424.258447091343</v>
      </c>
      <c r="AA164" s="68">
        <f t="shared" si="59"/>
        <v>16633.00375426282</v>
      </c>
      <c r="AB164" s="68">
        <f>Y164*Skräpmätning!$B$5</f>
        <v>612376.73120361601</v>
      </c>
      <c r="AC164" s="68">
        <f>Z164*Skräpmätning!$B$5</f>
        <v>21704.198686390628</v>
      </c>
      <c r="AD164" s="68">
        <f t="shared" si="62"/>
        <v>5000</v>
      </c>
      <c r="AE164" s="68">
        <f t="shared" si="60"/>
        <v>16633.00375426282</v>
      </c>
      <c r="AF164" s="68">
        <f t="shared" si="61"/>
        <v>655713.93364426948</v>
      </c>
      <c r="AH164" s="68"/>
    </row>
    <row r="165" spans="1:34" ht="16" x14ac:dyDescent="0.35">
      <c r="A165" s="55" t="s">
        <v>88</v>
      </c>
      <c r="B165" s="66">
        <f>_xlfn.XLOOKUP(A165,Indata!A:A,Indata!C:C)</f>
        <v>31648</v>
      </c>
      <c r="C165" s="108">
        <f>_xlfn.XLOOKUP(A165,Indata!A:A,Indata!S:S)</f>
        <v>115650</v>
      </c>
      <c r="D165" s="108">
        <f>_xlfn.XLOOKUP(A165,Indata!A:A,Indata!S:S)+_xlfn.XLOOKUP(A165,Indata!A:A,Indata!Q:Q)</f>
        <v>122620</v>
      </c>
      <c r="E165" s="109">
        <f>_xlfn.XLOOKUP(A165,Indata!A:A,Indata!O:O)</f>
        <v>93500</v>
      </c>
      <c r="F165" s="109">
        <f>_xlfn.XLOOKUP(A165,Indata!A:A,Indata!P:P)</f>
        <v>22150</v>
      </c>
      <c r="G165" s="109">
        <f>_xlfn.XLOOKUP(A165,Indata!A:A,Indata!Q:Q)</f>
        <v>6970</v>
      </c>
      <c r="H165" s="108">
        <f>_xlfn.XLOOKUP(A165,Indata!A:A,Indata!R:R)</f>
        <v>0</v>
      </c>
      <c r="I165" s="110">
        <f t="shared" si="42"/>
        <v>3.6542593528816987</v>
      </c>
      <c r="J165" s="110">
        <f t="shared" si="43"/>
        <v>2.9543731041456018</v>
      </c>
      <c r="K165" s="110">
        <f t="shared" si="44"/>
        <v>0.69988624873609706</v>
      </c>
      <c r="L165" s="110">
        <f t="shared" si="45"/>
        <v>0.22023508594539939</v>
      </c>
      <c r="M165" s="110" t="str">
        <f t="shared" si="46"/>
        <v>0</v>
      </c>
      <c r="N165" s="67">
        <f>_xlfn.XLOOKUP(A165,'Beräkning prediktionsvärde'!$A$2:$A$291,'Beräkning prediktionsvärde'!$Q$2:$Q$291)</f>
        <v>38.323042800793864</v>
      </c>
      <c r="O165" s="68">
        <f t="shared" si="47"/>
        <v>1212847.6585595242</v>
      </c>
      <c r="P165" s="35">
        <f t="shared" si="48"/>
        <v>-34.668783447912162</v>
      </c>
      <c r="Q165" s="69">
        <f t="shared" si="49"/>
        <v>-0.90464589745973922</v>
      </c>
      <c r="R165" s="70">
        <f t="shared" si="50"/>
        <v>30.98317770751601</v>
      </c>
      <c r="S165" s="70">
        <f t="shared" si="51"/>
        <v>7.3398650932778571</v>
      </c>
      <c r="T165" s="70">
        <f t="shared" si="52"/>
        <v>0</v>
      </c>
      <c r="U165" s="68">
        <f t="shared" si="53"/>
        <v>980555.60808746668</v>
      </c>
      <c r="V165" s="68">
        <f t="shared" si="54"/>
        <v>232292.05047205763</v>
      </c>
      <c r="W165" s="68">
        <f t="shared" si="55"/>
        <v>0</v>
      </c>
      <c r="X165" s="68">
        <f t="shared" si="56"/>
        <v>115650</v>
      </c>
      <c r="Y165" s="68">
        <f t="shared" si="57"/>
        <v>93500</v>
      </c>
      <c r="Z165" s="68">
        <f t="shared" si="58"/>
        <v>22150</v>
      </c>
      <c r="AA165" s="68">
        <f t="shared" si="59"/>
        <v>0</v>
      </c>
      <c r="AB165" s="68">
        <f>Y165*Skräpmätning!$B$5</f>
        <v>54225.325000000004</v>
      </c>
      <c r="AC165" s="68">
        <f>Z165*Skräpmätning!$B$5</f>
        <v>12845.892500000002</v>
      </c>
      <c r="AD165" s="68">
        <f t="shared" si="62"/>
        <v>6970</v>
      </c>
      <c r="AE165" s="68">
        <f t="shared" si="60"/>
        <v>0</v>
      </c>
      <c r="AF165" s="68">
        <f t="shared" si="61"/>
        <v>74041.217499999999</v>
      </c>
      <c r="AH165" s="68"/>
    </row>
    <row r="166" spans="1:34" ht="16" x14ac:dyDescent="0.35">
      <c r="A166" s="55" t="s">
        <v>273</v>
      </c>
      <c r="B166" s="66">
        <f>_xlfn.XLOOKUP(A166,Indata!A:A,Indata!C:C)</f>
        <v>5758</v>
      </c>
      <c r="C166" s="108">
        <f>_xlfn.XLOOKUP(A166,Indata!A:A,Indata!S:S)</f>
        <v>3078</v>
      </c>
      <c r="D166" s="108">
        <f>_xlfn.XLOOKUP(A166,Indata!A:A,Indata!S:S)+_xlfn.XLOOKUP(A166,Indata!A:A,Indata!Q:Q)</f>
        <v>3078</v>
      </c>
      <c r="E166" s="109">
        <f>_xlfn.XLOOKUP(A166,Indata!A:A,Indata!O:O)</f>
        <v>3078</v>
      </c>
      <c r="F166" s="109">
        <f>_xlfn.XLOOKUP(A166,Indata!A:A,Indata!P:P)</f>
        <v>0</v>
      </c>
      <c r="G166" s="109">
        <f>_xlfn.XLOOKUP(A166,Indata!A:A,Indata!Q:Q)</f>
        <v>0</v>
      </c>
      <c r="H166" s="108">
        <f>_xlfn.XLOOKUP(A166,Indata!A:A,Indata!R:R)</f>
        <v>0</v>
      </c>
      <c r="I166" s="110">
        <f t="shared" si="42"/>
        <v>0.53456061132337618</v>
      </c>
      <c r="J166" s="110">
        <f t="shared" si="43"/>
        <v>0.53456061132337618</v>
      </c>
      <c r="K166" s="110" t="str">
        <f t="shared" si="44"/>
        <v>0</v>
      </c>
      <c r="L166" s="110" t="str">
        <f t="shared" si="45"/>
        <v>0</v>
      </c>
      <c r="M166" s="110" t="str">
        <f t="shared" si="46"/>
        <v>0</v>
      </c>
      <c r="N166" s="67">
        <f>_xlfn.XLOOKUP(A166,'Beräkning prediktionsvärde'!$A$2:$A$291,'Beräkning prediktionsvärde'!$Q$2:$Q$291)</f>
        <v>32.511315854553821</v>
      </c>
      <c r="O166" s="68">
        <f t="shared" si="47"/>
        <v>187200.1566905209</v>
      </c>
      <c r="P166" s="35">
        <f t="shared" si="48"/>
        <v>-31.976755243230446</v>
      </c>
      <c r="Q166" s="69">
        <f t="shared" si="49"/>
        <v>-0.98355770607025428</v>
      </c>
      <c r="R166" s="70">
        <f t="shared" si="50"/>
        <v>32.511315854553821</v>
      </c>
      <c r="S166" s="70">
        <f t="shared" si="51"/>
        <v>0</v>
      </c>
      <c r="T166" s="70">
        <f t="shared" si="52"/>
        <v>0</v>
      </c>
      <c r="U166" s="68">
        <f t="shared" si="53"/>
        <v>187200.1566905209</v>
      </c>
      <c r="V166" s="68">
        <f t="shared" si="54"/>
        <v>0</v>
      </c>
      <c r="W166" s="68">
        <f t="shared" si="55"/>
        <v>0</v>
      </c>
      <c r="X166" s="68">
        <f t="shared" si="56"/>
        <v>3078</v>
      </c>
      <c r="Y166" s="68">
        <f t="shared" si="57"/>
        <v>3078</v>
      </c>
      <c r="Z166" s="68">
        <f t="shared" si="58"/>
        <v>0</v>
      </c>
      <c r="AA166" s="68">
        <f t="shared" si="59"/>
        <v>0</v>
      </c>
      <c r="AB166" s="68">
        <f>Y166*Skräpmätning!$B$5</f>
        <v>1785.0861000000002</v>
      </c>
      <c r="AC166" s="68">
        <f>Z166*Skräpmätning!$B$5</f>
        <v>0</v>
      </c>
      <c r="AD166" s="68">
        <f t="shared" si="62"/>
        <v>0</v>
      </c>
      <c r="AE166" s="68">
        <f t="shared" si="60"/>
        <v>0</v>
      </c>
      <c r="AF166" s="68">
        <f t="shared" si="61"/>
        <v>1785.0861000000002</v>
      </c>
      <c r="AH166" s="68"/>
    </row>
    <row r="167" spans="1:34" ht="16" x14ac:dyDescent="0.35">
      <c r="A167" s="55" t="s">
        <v>119</v>
      </c>
      <c r="B167" s="66">
        <f>_xlfn.XLOOKUP(A167,Indata!A:A,Indata!C:C)</f>
        <v>13061</v>
      </c>
      <c r="C167" s="108">
        <f>_xlfn.XLOOKUP(A167,Indata!A:A,Indata!S:S)</f>
        <v>722000</v>
      </c>
      <c r="D167" s="108">
        <f>_xlfn.XLOOKUP(A167,Indata!A:A,Indata!S:S)+_xlfn.XLOOKUP(A167,Indata!A:A,Indata!Q:Q)</f>
        <v>726000</v>
      </c>
      <c r="E167" s="109">
        <f>_xlfn.XLOOKUP(A167,Indata!A:A,Indata!O:O)</f>
        <v>675000</v>
      </c>
      <c r="F167" s="109">
        <f>_xlfn.XLOOKUP(A167,Indata!A:A,Indata!P:P)</f>
        <v>45000</v>
      </c>
      <c r="G167" s="109">
        <f>_xlfn.XLOOKUP(A167,Indata!A:A,Indata!Q:Q)</f>
        <v>4000</v>
      </c>
      <c r="H167" s="108">
        <f>_xlfn.XLOOKUP(A167,Indata!A:A,Indata!R:R)</f>
        <v>2000</v>
      </c>
      <c r="I167" s="110">
        <f t="shared" si="42"/>
        <v>55.279075109103438</v>
      </c>
      <c r="J167" s="110">
        <f t="shared" si="43"/>
        <v>51.680575759895873</v>
      </c>
      <c r="K167" s="110">
        <f t="shared" si="44"/>
        <v>3.4453717173263914</v>
      </c>
      <c r="L167" s="110">
        <f t="shared" si="45"/>
        <v>0.30625526376234591</v>
      </c>
      <c r="M167" s="110">
        <f t="shared" si="46"/>
        <v>0.15312763188117295</v>
      </c>
      <c r="N167" s="67">
        <f>_xlfn.XLOOKUP(A167,'Beräkning prediktionsvärde'!$A$2:$A$291,'Beräkning prediktionsvärde'!$Q$2:$Q$291)</f>
        <v>36.077665281628164</v>
      </c>
      <c r="O167" s="68">
        <f t="shared" si="47"/>
        <v>471210.38624334545</v>
      </c>
      <c r="P167" s="35">
        <f t="shared" si="48"/>
        <v>19.201409827475274</v>
      </c>
      <c r="Q167" s="69">
        <f t="shared" si="49"/>
        <v>0.53222429105614022</v>
      </c>
      <c r="R167" s="70">
        <f t="shared" si="50"/>
        <v>33.729119203738243</v>
      </c>
      <c r="S167" s="70">
        <f t="shared" si="51"/>
        <v>2.2486079469158828</v>
      </c>
      <c r="T167" s="70">
        <f t="shared" si="52"/>
        <v>9.9938130974039238E-2</v>
      </c>
      <c r="U167" s="68">
        <f t="shared" si="53"/>
        <v>440536.02592002519</v>
      </c>
      <c r="V167" s="68">
        <f t="shared" si="54"/>
        <v>29369.068394668346</v>
      </c>
      <c r="W167" s="68">
        <f t="shared" si="55"/>
        <v>1305.2919286519266</v>
      </c>
      <c r="X167" s="68">
        <f t="shared" si="56"/>
        <v>471210.38624334545</v>
      </c>
      <c r="Y167" s="68">
        <f t="shared" si="57"/>
        <v>440536.02592002513</v>
      </c>
      <c r="Z167" s="68">
        <f t="shared" si="58"/>
        <v>29369.068394668346</v>
      </c>
      <c r="AA167" s="68">
        <f t="shared" si="59"/>
        <v>1305.2919286519264</v>
      </c>
      <c r="AB167" s="68">
        <f>Y167*Skräpmätning!$B$5</f>
        <v>255488.86823231861</v>
      </c>
      <c r="AC167" s="68">
        <f>Z167*Skräpmätning!$B$5</f>
        <v>17032.591215487908</v>
      </c>
      <c r="AD167" s="68">
        <f t="shared" si="62"/>
        <v>4000</v>
      </c>
      <c r="AE167" s="68">
        <f t="shared" si="60"/>
        <v>1305.2919286519264</v>
      </c>
      <c r="AF167" s="68">
        <f t="shared" si="61"/>
        <v>277826.75137645844</v>
      </c>
      <c r="AH167" s="68"/>
    </row>
    <row r="168" spans="1:34" ht="16" x14ac:dyDescent="0.35">
      <c r="A168" s="55" t="s">
        <v>263</v>
      </c>
      <c r="B168" s="66">
        <f>_xlfn.XLOOKUP(A168,Indata!A:A,Indata!C:C)</f>
        <v>6908</v>
      </c>
      <c r="C168" s="108">
        <f>_xlfn.XLOOKUP(A168,Indata!A:A,Indata!S:S)</f>
        <v>108600</v>
      </c>
      <c r="D168" s="108">
        <f>_xlfn.XLOOKUP(A168,Indata!A:A,Indata!S:S)+_xlfn.XLOOKUP(A168,Indata!A:A,Indata!Q:Q)</f>
        <v>115800</v>
      </c>
      <c r="E168" s="109">
        <f>_xlfn.XLOOKUP(A168,Indata!A:A,Indata!O:O)</f>
        <v>84600</v>
      </c>
      <c r="F168" s="109">
        <f>_xlfn.XLOOKUP(A168,Indata!A:A,Indata!P:P)</f>
        <v>24000</v>
      </c>
      <c r="G168" s="109">
        <f>_xlfn.XLOOKUP(A168,Indata!A:A,Indata!Q:Q)</f>
        <v>7200</v>
      </c>
      <c r="H168" s="108">
        <f>_xlfn.XLOOKUP(A168,Indata!A:A,Indata!R:R)</f>
        <v>0</v>
      </c>
      <c r="I168" s="110">
        <f t="shared" si="42"/>
        <v>15.720903300521135</v>
      </c>
      <c r="J168" s="110">
        <f t="shared" si="43"/>
        <v>12.246670526925303</v>
      </c>
      <c r="K168" s="110">
        <f t="shared" si="44"/>
        <v>3.4742327735958307</v>
      </c>
      <c r="L168" s="110">
        <f t="shared" si="45"/>
        <v>1.0422698320787493</v>
      </c>
      <c r="M168" s="110" t="str">
        <f t="shared" si="46"/>
        <v>0</v>
      </c>
      <c r="N168" s="67">
        <f>_xlfn.XLOOKUP(A168,'Beräkning prediktionsvärde'!$A$2:$A$291,'Beräkning prediktionsvärde'!$Q$2:$Q$291)</f>
        <v>32.925916150032883</v>
      </c>
      <c r="O168" s="68">
        <f t="shared" si="47"/>
        <v>227452.22876442716</v>
      </c>
      <c r="P168" s="35">
        <f t="shared" si="48"/>
        <v>-17.205012849511746</v>
      </c>
      <c r="Q168" s="69">
        <f t="shared" si="49"/>
        <v>-0.52253710332960823</v>
      </c>
      <c r="R168" s="70">
        <f t="shared" si="50"/>
        <v>25.649470592014566</v>
      </c>
      <c r="S168" s="70">
        <f t="shared" si="51"/>
        <v>7.2764455580183167</v>
      </c>
      <c r="T168" s="70">
        <f t="shared" si="52"/>
        <v>0</v>
      </c>
      <c r="U168" s="68">
        <f t="shared" si="53"/>
        <v>177186.54284963664</v>
      </c>
      <c r="V168" s="68">
        <f t="shared" si="54"/>
        <v>50265.685914790534</v>
      </c>
      <c r="W168" s="68">
        <f t="shared" si="55"/>
        <v>0</v>
      </c>
      <c r="X168" s="68">
        <f t="shared" si="56"/>
        <v>108600</v>
      </c>
      <c r="Y168" s="68">
        <f t="shared" si="57"/>
        <v>84600</v>
      </c>
      <c r="Z168" s="68">
        <f t="shared" si="58"/>
        <v>24000</v>
      </c>
      <c r="AA168" s="68">
        <f t="shared" si="59"/>
        <v>0</v>
      </c>
      <c r="AB168" s="68">
        <f>Y168*Skräpmätning!$B$5</f>
        <v>49063.770000000004</v>
      </c>
      <c r="AC168" s="68">
        <f>Z168*Skräpmätning!$B$5</f>
        <v>13918.800000000001</v>
      </c>
      <c r="AD168" s="68">
        <f t="shared" si="62"/>
        <v>7200</v>
      </c>
      <c r="AE168" s="68">
        <f t="shared" si="60"/>
        <v>0</v>
      </c>
      <c r="AF168" s="68">
        <f t="shared" si="61"/>
        <v>70182.570000000007</v>
      </c>
      <c r="AH168" s="68"/>
    </row>
    <row r="169" spans="1:34" ht="16" x14ac:dyDescent="0.35">
      <c r="A169" s="55" t="s">
        <v>172</v>
      </c>
      <c r="B169" s="66">
        <f>_xlfn.XLOOKUP(A169,Indata!A:A,Indata!C:C)</f>
        <v>15333</v>
      </c>
      <c r="C169" s="108">
        <f>_xlfn.XLOOKUP(A169,Indata!A:A,Indata!S:S)</f>
        <v>0</v>
      </c>
      <c r="D169" s="108">
        <f>_xlfn.XLOOKUP(A169,Indata!A:A,Indata!S:S)+_xlfn.XLOOKUP(A169,Indata!A:A,Indata!Q:Q)</f>
        <v>0</v>
      </c>
      <c r="E169" s="109">
        <f>_xlfn.XLOOKUP(A169,Indata!A:A,Indata!O:O)</f>
        <v>0</v>
      </c>
      <c r="F169" s="109">
        <f>_xlfn.XLOOKUP(A169,Indata!A:A,Indata!P:P)</f>
        <v>0</v>
      </c>
      <c r="G169" s="109">
        <f>_xlfn.XLOOKUP(A169,Indata!A:A,Indata!Q:Q)</f>
        <v>0</v>
      </c>
      <c r="H169" s="108">
        <f>_xlfn.XLOOKUP(A169,Indata!A:A,Indata!R:R)</f>
        <v>0</v>
      </c>
      <c r="I169" s="110" t="str">
        <f t="shared" si="42"/>
        <v>0</v>
      </c>
      <c r="J169" s="110" t="str">
        <f t="shared" si="43"/>
        <v>0</v>
      </c>
      <c r="K169" s="110" t="str">
        <f t="shared" si="44"/>
        <v>0</v>
      </c>
      <c r="L169" s="110" t="str">
        <f t="shared" si="45"/>
        <v>0</v>
      </c>
      <c r="M169" s="110" t="str">
        <f t="shared" si="46"/>
        <v>0</v>
      </c>
      <c r="N169" s="67">
        <f>_xlfn.XLOOKUP(A169,'Beräkning prediktionsvärde'!$A$2:$A$291,'Beräkning prediktionsvärde'!$Q$2:$Q$291)</f>
        <v>35.596952741171776</v>
      </c>
      <c r="O169" s="68">
        <f t="shared" si="47"/>
        <v>545808.07638038683</v>
      </c>
      <c r="P169" s="35">
        <f t="shared" si="48"/>
        <v>-35.596952741171776</v>
      </c>
      <c r="Q169" s="69">
        <f t="shared" si="49"/>
        <v>-1</v>
      </c>
      <c r="R169" s="70">
        <f t="shared" si="50"/>
        <v>0</v>
      </c>
      <c r="S169" s="70">
        <f t="shared" si="51"/>
        <v>0</v>
      </c>
      <c r="T169" s="70">
        <f t="shared" si="52"/>
        <v>0</v>
      </c>
      <c r="U169" s="68">
        <f t="shared" si="53"/>
        <v>0</v>
      </c>
      <c r="V169" s="68">
        <f t="shared" si="54"/>
        <v>0</v>
      </c>
      <c r="W169" s="68">
        <f t="shared" si="55"/>
        <v>0</v>
      </c>
      <c r="X169" s="68">
        <f t="shared" si="56"/>
        <v>0</v>
      </c>
      <c r="Y169" s="68">
        <f t="shared" si="57"/>
        <v>0</v>
      </c>
      <c r="Z169" s="68">
        <f t="shared" si="58"/>
        <v>0</v>
      </c>
      <c r="AA169" s="68">
        <f t="shared" si="59"/>
        <v>0</v>
      </c>
      <c r="AB169" s="68">
        <f>Y169*Skräpmätning!$B$5</f>
        <v>0</v>
      </c>
      <c r="AC169" s="68">
        <f>Z169*Skräpmätning!$B$5</f>
        <v>0</v>
      </c>
      <c r="AD169" s="68">
        <f t="shared" si="62"/>
        <v>0</v>
      </c>
      <c r="AE169" s="68">
        <f t="shared" si="60"/>
        <v>0</v>
      </c>
      <c r="AF169" s="68">
        <f t="shared" si="61"/>
        <v>0</v>
      </c>
      <c r="AH169" s="68"/>
    </row>
    <row r="170" spans="1:34" ht="16" x14ac:dyDescent="0.35">
      <c r="A170" s="55" t="s">
        <v>142</v>
      </c>
      <c r="B170" s="66">
        <f>_xlfn.XLOOKUP(A170,Indata!A:A,Indata!C:C)</f>
        <v>13106</v>
      </c>
      <c r="C170" s="108">
        <f>_xlfn.XLOOKUP(A170,Indata!A:A,Indata!S:S)</f>
        <v>496262</v>
      </c>
      <c r="D170" s="108">
        <f>_xlfn.XLOOKUP(A170,Indata!A:A,Indata!S:S)+_xlfn.XLOOKUP(A170,Indata!A:A,Indata!Q:Q)</f>
        <v>499262</v>
      </c>
      <c r="E170" s="109">
        <f>_xlfn.XLOOKUP(A170,Indata!A:A,Indata!O:O)</f>
        <v>473862</v>
      </c>
      <c r="F170" s="109">
        <f>_xlfn.XLOOKUP(A170,Indata!A:A,Indata!P:P)</f>
        <v>22400</v>
      </c>
      <c r="G170" s="109">
        <f>_xlfn.XLOOKUP(A170,Indata!A:A,Indata!Q:Q)</f>
        <v>3000</v>
      </c>
      <c r="H170" s="108">
        <f>_xlfn.XLOOKUP(A170,Indata!A:A,Indata!R:R)</f>
        <v>0</v>
      </c>
      <c r="I170" s="110">
        <f t="shared" si="42"/>
        <v>37.865252556081181</v>
      </c>
      <c r="J170" s="110">
        <f t="shared" si="43"/>
        <v>36.156111704562797</v>
      </c>
      <c r="K170" s="110">
        <f t="shared" si="44"/>
        <v>1.7091408515183886</v>
      </c>
      <c r="L170" s="110">
        <f t="shared" si="45"/>
        <v>0.2289027926140699</v>
      </c>
      <c r="M170" s="110" t="str">
        <f t="shared" si="46"/>
        <v>0</v>
      </c>
      <c r="N170" s="67">
        <f>_xlfn.XLOOKUP(A170,'Beräkning prediktionsvärde'!$A$2:$A$291,'Beräkning prediktionsvärde'!$Q$2:$Q$291)</f>
        <v>34.219709297208105</v>
      </c>
      <c r="O170" s="68">
        <f t="shared" si="47"/>
        <v>448483.51004920941</v>
      </c>
      <c r="P170" s="35">
        <f t="shared" si="48"/>
        <v>3.6455432588730758</v>
      </c>
      <c r="Q170" s="69">
        <f t="shared" si="49"/>
        <v>0.10653343741790673</v>
      </c>
      <c r="R170" s="70">
        <f t="shared" si="50"/>
        <v>32.675118963357313</v>
      </c>
      <c r="S170" s="70">
        <f t="shared" si="51"/>
        <v>1.5445903338507916</v>
      </c>
      <c r="T170" s="70">
        <f t="shared" si="52"/>
        <v>0</v>
      </c>
      <c r="U170" s="68">
        <f t="shared" si="53"/>
        <v>428240.10913376097</v>
      </c>
      <c r="V170" s="68">
        <f t="shared" si="54"/>
        <v>20243.400915448474</v>
      </c>
      <c r="W170" s="68">
        <f t="shared" si="55"/>
        <v>0</v>
      </c>
      <c r="X170" s="68">
        <f t="shared" si="56"/>
        <v>448483.51004920941</v>
      </c>
      <c r="Y170" s="68">
        <f t="shared" si="57"/>
        <v>428240.10913376097</v>
      </c>
      <c r="Z170" s="68">
        <f t="shared" si="58"/>
        <v>20243.400915448474</v>
      </c>
      <c r="AA170" s="68">
        <f t="shared" si="59"/>
        <v>0</v>
      </c>
      <c r="AB170" s="68">
        <f>Y170*Skräpmätning!$B$5</f>
        <v>248357.85129212472</v>
      </c>
      <c r="AC170" s="68">
        <f>Z170*Skräpmätning!$B$5</f>
        <v>11740.160360914344</v>
      </c>
      <c r="AD170" s="68">
        <f t="shared" si="62"/>
        <v>3000</v>
      </c>
      <c r="AE170" s="68">
        <f t="shared" si="60"/>
        <v>0</v>
      </c>
      <c r="AF170" s="68">
        <f t="shared" si="61"/>
        <v>263098.01165303902</v>
      </c>
      <c r="AH170" s="68"/>
    </row>
    <row r="171" spans="1:34" ht="16" x14ac:dyDescent="0.35">
      <c r="A171" s="55" t="s">
        <v>112</v>
      </c>
      <c r="B171" s="66">
        <f>_xlfn.XLOOKUP(A171,Indata!A:A,Indata!C:C)</f>
        <v>26918</v>
      </c>
      <c r="C171" s="108">
        <f>_xlfn.XLOOKUP(A171,Indata!A:A,Indata!S:S)</f>
        <v>405000</v>
      </c>
      <c r="D171" s="108">
        <f>_xlfn.XLOOKUP(A171,Indata!A:A,Indata!S:S)+_xlfn.XLOOKUP(A171,Indata!A:A,Indata!Q:Q)</f>
        <v>406500</v>
      </c>
      <c r="E171" s="109">
        <f>_xlfn.XLOOKUP(A171,Indata!A:A,Indata!O:O)</f>
        <v>400000</v>
      </c>
      <c r="F171" s="109">
        <f>_xlfn.XLOOKUP(A171,Indata!A:A,Indata!P:P)</f>
        <v>5000</v>
      </c>
      <c r="G171" s="109">
        <f>_xlfn.XLOOKUP(A171,Indata!A:A,Indata!Q:Q)</f>
        <v>1500</v>
      </c>
      <c r="H171" s="108">
        <f>_xlfn.XLOOKUP(A171,Indata!A:A,Indata!R:R)</f>
        <v>0</v>
      </c>
      <c r="I171" s="110">
        <f t="shared" si="42"/>
        <v>15.045694330930976</v>
      </c>
      <c r="J171" s="110">
        <f t="shared" si="43"/>
        <v>14.859945018203433</v>
      </c>
      <c r="K171" s="110">
        <f t="shared" si="44"/>
        <v>0.18574931272754291</v>
      </c>
      <c r="L171" s="110">
        <f t="shared" si="45"/>
        <v>5.5724793818262876E-2</v>
      </c>
      <c r="M171" s="110" t="str">
        <f t="shared" si="46"/>
        <v>0</v>
      </c>
      <c r="N171" s="67">
        <f>_xlfn.XLOOKUP(A171,'Beräkning prediktionsvärde'!$A$2:$A$291,'Beräkning prediktionsvärde'!$Q$2:$Q$291)</f>
        <v>32.412636514988741</v>
      </c>
      <c r="O171" s="68">
        <f t="shared" si="47"/>
        <v>872483.34971046692</v>
      </c>
      <c r="P171" s="35">
        <f t="shared" si="48"/>
        <v>-17.366942184057763</v>
      </c>
      <c r="Q171" s="69">
        <f t="shared" si="49"/>
        <v>-0.53580776053273793</v>
      </c>
      <c r="R171" s="70">
        <f t="shared" si="50"/>
        <v>32.012480508630851</v>
      </c>
      <c r="S171" s="70">
        <f t="shared" si="51"/>
        <v>0.40015600635788567</v>
      </c>
      <c r="T171" s="70">
        <f t="shared" si="52"/>
        <v>0</v>
      </c>
      <c r="U171" s="68">
        <f t="shared" si="53"/>
        <v>861711.95033132529</v>
      </c>
      <c r="V171" s="68">
        <f t="shared" si="54"/>
        <v>10771.399379141567</v>
      </c>
      <c r="W171" s="68">
        <f t="shared" si="55"/>
        <v>0</v>
      </c>
      <c r="X171" s="68">
        <f t="shared" si="56"/>
        <v>405000</v>
      </c>
      <c r="Y171" s="68">
        <f t="shared" si="57"/>
        <v>400000</v>
      </c>
      <c r="Z171" s="68">
        <f t="shared" si="58"/>
        <v>5000</v>
      </c>
      <c r="AA171" s="68">
        <f t="shared" si="59"/>
        <v>0</v>
      </c>
      <c r="AB171" s="68">
        <f>Y171*Skräpmätning!$B$5</f>
        <v>231980.00000000003</v>
      </c>
      <c r="AC171" s="68">
        <f>Z171*Skräpmätning!$B$5</f>
        <v>2899.7500000000005</v>
      </c>
      <c r="AD171" s="68">
        <f t="shared" si="62"/>
        <v>1500</v>
      </c>
      <c r="AE171" s="68">
        <f t="shared" si="60"/>
        <v>0</v>
      </c>
      <c r="AF171" s="68">
        <f t="shared" si="61"/>
        <v>236379.75000000003</v>
      </c>
      <c r="AH171" s="68"/>
    </row>
    <row r="172" spans="1:34" ht="16" x14ac:dyDescent="0.35">
      <c r="A172" s="55" t="s">
        <v>276</v>
      </c>
      <c r="B172" s="66">
        <f>_xlfn.XLOOKUP(A172,Indata!A:A,Indata!C:C)</f>
        <v>11525</v>
      </c>
      <c r="C172" s="108">
        <f>_xlfn.XLOOKUP(A172,Indata!A:A,Indata!S:S)</f>
        <v>107477</v>
      </c>
      <c r="D172" s="108">
        <f>_xlfn.XLOOKUP(A172,Indata!A:A,Indata!S:S)+_xlfn.XLOOKUP(A172,Indata!A:A,Indata!Q:Q)</f>
        <v>110277</v>
      </c>
      <c r="E172" s="109">
        <f>_xlfn.XLOOKUP(A172,Indata!A:A,Indata!O:O)</f>
        <v>81277</v>
      </c>
      <c r="F172" s="109">
        <f>_xlfn.XLOOKUP(A172,Indata!A:A,Indata!P:P)</f>
        <v>26200</v>
      </c>
      <c r="G172" s="109">
        <f>_xlfn.XLOOKUP(A172,Indata!A:A,Indata!Q:Q)</f>
        <v>2800</v>
      </c>
      <c r="H172" s="108">
        <f>_xlfn.XLOOKUP(A172,Indata!A:A,Indata!R:R)</f>
        <v>0</v>
      </c>
      <c r="I172" s="110">
        <f t="shared" si="42"/>
        <v>9.3255531453362259</v>
      </c>
      <c r="J172" s="110">
        <f t="shared" si="43"/>
        <v>7.0522342733188719</v>
      </c>
      <c r="K172" s="110">
        <f t="shared" si="44"/>
        <v>2.2733188720173536</v>
      </c>
      <c r="L172" s="110">
        <f t="shared" si="45"/>
        <v>0.24295010845986983</v>
      </c>
      <c r="M172" s="110" t="str">
        <f t="shared" si="46"/>
        <v>0</v>
      </c>
      <c r="N172" s="67">
        <f>_xlfn.XLOOKUP(A172,'Beräkning prediktionsvärde'!$A$2:$A$291,'Beräkning prediktionsvärde'!$Q$2:$Q$291)</f>
        <v>30.463348515156696</v>
      </c>
      <c r="O172" s="68">
        <f t="shared" si="47"/>
        <v>351090.09163718094</v>
      </c>
      <c r="P172" s="35">
        <f t="shared" si="48"/>
        <v>-21.13779536982047</v>
      </c>
      <c r="Q172" s="69">
        <f t="shared" si="49"/>
        <v>-0.6938762939767964</v>
      </c>
      <c r="R172" s="70">
        <f t="shared" si="50"/>
        <v>23.037204027525803</v>
      </c>
      <c r="S172" s="70">
        <f t="shared" si="51"/>
        <v>7.4261444876308929</v>
      </c>
      <c r="T172" s="70">
        <f t="shared" si="52"/>
        <v>0</v>
      </c>
      <c r="U172" s="68">
        <f t="shared" si="53"/>
        <v>265503.77641723485</v>
      </c>
      <c r="V172" s="68">
        <f t="shared" si="54"/>
        <v>85586.315219946046</v>
      </c>
      <c r="W172" s="68">
        <f t="shared" si="55"/>
        <v>0</v>
      </c>
      <c r="X172" s="68">
        <f t="shared" si="56"/>
        <v>107477</v>
      </c>
      <c r="Y172" s="68">
        <f t="shared" si="57"/>
        <v>81277</v>
      </c>
      <c r="Z172" s="68">
        <f t="shared" si="58"/>
        <v>26200</v>
      </c>
      <c r="AA172" s="68">
        <f t="shared" si="59"/>
        <v>0</v>
      </c>
      <c r="AB172" s="68">
        <f>Y172*Skräpmätning!$B$5</f>
        <v>47136.596150000005</v>
      </c>
      <c r="AC172" s="68">
        <f>Z172*Skräpmätning!$B$5</f>
        <v>15194.690000000002</v>
      </c>
      <c r="AD172" s="68">
        <f t="shared" si="62"/>
        <v>2800</v>
      </c>
      <c r="AE172" s="68">
        <f t="shared" si="60"/>
        <v>0</v>
      </c>
      <c r="AF172" s="68">
        <f t="shared" si="61"/>
        <v>65131.286150000007</v>
      </c>
      <c r="AH172" s="68"/>
    </row>
    <row r="173" spans="1:34" ht="16" x14ac:dyDescent="0.35">
      <c r="A173" s="55" t="s">
        <v>59</v>
      </c>
      <c r="B173" s="66">
        <f>_xlfn.XLOOKUP(A173,Indata!A:A,Indata!C:C)</f>
        <v>12106</v>
      </c>
      <c r="C173" s="108">
        <f>_xlfn.XLOOKUP(A173,Indata!A:A,Indata!S:S)</f>
        <v>42750</v>
      </c>
      <c r="D173" s="108">
        <f>_xlfn.XLOOKUP(A173,Indata!A:A,Indata!S:S)+_xlfn.XLOOKUP(A173,Indata!A:A,Indata!Q:Q)</f>
        <v>42750</v>
      </c>
      <c r="E173" s="109">
        <f>_xlfn.XLOOKUP(A173,Indata!A:A,Indata!O:O)</f>
        <v>42750</v>
      </c>
      <c r="F173" s="109">
        <f>_xlfn.XLOOKUP(A173,Indata!A:A,Indata!P:P)</f>
        <v>0</v>
      </c>
      <c r="G173" s="109">
        <f>_xlfn.XLOOKUP(A173,Indata!A:A,Indata!Q:Q)</f>
        <v>0</v>
      </c>
      <c r="H173" s="108">
        <f>_xlfn.XLOOKUP(A173,Indata!A:A,Indata!R:R)</f>
        <v>0</v>
      </c>
      <c r="I173" s="110">
        <f t="shared" si="42"/>
        <v>3.531306790021477</v>
      </c>
      <c r="J173" s="110">
        <f t="shared" si="43"/>
        <v>3.531306790021477</v>
      </c>
      <c r="K173" s="110" t="str">
        <f t="shared" si="44"/>
        <v>0</v>
      </c>
      <c r="L173" s="110" t="str">
        <f t="shared" si="45"/>
        <v>0</v>
      </c>
      <c r="M173" s="110" t="str">
        <f t="shared" si="46"/>
        <v>0</v>
      </c>
      <c r="N173" s="67">
        <f>_xlfn.XLOOKUP(A173,'Beräkning prediktionsvärde'!$A$2:$A$291,'Beräkning prediktionsvärde'!$Q$2:$Q$291)</f>
        <v>35.621033553477965</v>
      </c>
      <c r="O173" s="68">
        <f t="shared" si="47"/>
        <v>431228.23219840426</v>
      </c>
      <c r="P173" s="35">
        <f t="shared" si="48"/>
        <v>-32.08972676345649</v>
      </c>
      <c r="Q173" s="69">
        <f t="shared" si="49"/>
        <v>-0.90086456125087122</v>
      </c>
      <c r="R173" s="70">
        <f t="shared" si="50"/>
        <v>35.621033553477965</v>
      </c>
      <c r="S173" s="70">
        <f t="shared" si="51"/>
        <v>0</v>
      </c>
      <c r="T173" s="70">
        <f t="shared" si="52"/>
        <v>0</v>
      </c>
      <c r="U173" s="68">
        <f t="shared" si="53"/>
        <v>431228.23219840426</v>
      </c>
      <c r="V173" s="68">
        <f t="shared" si="54"/>
        <v>0</v>
      </c>
      <c r="W173" s="68">
        <f t="shared" si="55"/>
        <v>0</v>
      </c>
      <c r="X173" s="68">
        <f t="shared" si="56"/>
        <v>42750</v>
      </c>
      <c r="Y173" s="68">
        <f t="shared" si="57"/>
        <v>42750</v>
      </c>
      <c r="Z173" s="68">
        <f t="shared" si="58"/>
        <v>0</v>
      </c>
      <c r="AA173" s="68">
        <f t="shared" si="59"/>
        <v>0</v>
      </c>
      <c r="AB173" s="68">
        <f>Y173*Skräpmätning!$B$5</f>
        <v>24792.862500000003</v>
      </c>
      <c r="AC173" s="68">
        <f>Z173*Skräpmätning!$B$5</f>
        <v>0</v>
      </c>
      <c r="AD173" s="68">
        <f t="shared" si="62"/>
        <v>0</v>
      </c>
      <c r="AE173" s="68">
        <f t="shared" si="60"/>
        <v>0</v>
      </c>
      <c r="AF173" s="68">
        <f t="shared" si="61"/>
        <v>24792.862500000003</v>
      </c>
      <c r="AH173" s="68"/>
    </row>
    <row r="174" spans="1:34" ht="16" x14ac:dyDescent="0.35">
      <c r="A174" s="55" t="s">
        <v>324</v>
      </c>
      <c r="B174" s="66">
        <f>_xlfn.XLOOKUP(A174,Indata!A:A,Indata!C:C)</f>
        <v>5871</v>
      </c>
      <c r="C174" s="108">
        <f>_xlfn.XLOOKUP(A174,Indata!A:A,Indata!S:S)</f>
        <v>83000</v>
      </c>
      <c r="D174" s="108">
        <f>_xlfn.XLOOKUP(A174,Indata!A:A,Indata!S:S)+_xlfn.XLOOKUP(A174,Indata!A:A,Indata!Q:Q)</f>
        <v>86000</v>
      </c>
      <c r="E174" s="109">
        <f>_xlfn.XLOOKUP(A174,Indata!A:A,Indata!O:O)</f>
        <v>65000</v>
      </c>
      <c r="F174" s="109">
        <f>_xlfn.XLOOKUP(A174,Indata!A:A,Indata!P:P)</f>
        <v>10000</v>
      </c>
      <c r="G174" s="109">
        <f>_xlfn.XLOOKUP(A174,Indata!A:A,Indata!Q:Q)</f>
        <v>3000</v>
      </c>
      <c r="H174" s="108">
        <f>_xlfn.XLOOKUP(A174,Indata!A:A,Indata!R:R)</f>
        <v>8000</v>
      </c>
      <c r="I174" s="110">
        <f t="shared" si="42"/>
        <v>14.137284959972748</v>
      </c>
      <c r="J174" s="110">
        <f t="shared" si="43"/>
        <v>11.071367739737694</v>
      </c>
      <c r="K174" s="110">
        <f t="shared" si="44"/>
        <v>1.7032873445750298</v>
      </c>
      <c r="L174" s="110">
        <f t="shared" si="45"/>
        <v>0.510986203372509</v>
      </c>
      <c r="M174" s="110">
        <f t="shared" si="46"/>
        <v>1.3626298756600239</v>
      </c>
      <c r="N174" s="67">
        <f>_xlfn.XLOOKUP(A174,'Beräkning prediktionsvärde'!$A$2:$A$291,'Beräkning prediktionsvärde'!$Q$2:$Q$291)</f>
        <v>29.052521321393296</v>
      </c>
      <c r="O174" s="68">
        <f t="shared" si="47"/>
        <v>170567.35267790005</v>
      </c>
      <c r="P174" s="35">
        <f t="shared" si="48"/>
        <v>-14.915236361420549</v>
      </c>
      <c r="Q174" s="69">
        <f t="shared" si="49"/>
        <v>-0.51338870717693863</v>
      </c>
      <c r="R174" s="70">
        <f t="shared" si="50"/>
        <v>22.751974528801977</v>
      </c>
      <c r="S174" s="70">
        <f t="shared" si="51"/>
        <v>3.5003037736618428</v>
      </c>
      <c r="T174" s="70">
        <f t="shared" si="52"/>
        <v>2.8002430189294745</v>
      </c>
      <c r="U174" s="68">
        <f t="shared" si="53"/>
        <v>133576.84245859639</v>
      </c>
      <c r="V174" s="68">
        <f t="shared" si="54"/>
        <v>20550.283455168679</v>
      </c>
      <c r="W174" s="68">
        <f t="shared" si="55"/>
        <v>16440.226764134946</v>
      </c>
      <c r="X174" s="68">
        <f t="shared" si="56"/>
        <v>83000</v>
      </c>
      <c r="Y174" s="68">
        <f t="shared" si="57"/>
        <v>65000</v>
      </c>
      <c r="Z174" s="68">
        <f t="shared" si="58"/>
        <v>10000</v>
      </c>
      <c r="AA174" s="68">
        <f t="shared" si="59"/>
        <v>8000</v>
      </c>
      <c r="AB174" s="68">
        <f>Y174*Skräpmätning!$B$5</f>
        <v>37696.750000000007</v>
      </c>
      <c r="AC174" s="68">
        <f>Z174*Skräpmätning!$B$5</f>
        <v>5799.5000000000009</v>
      </c>
      <c r="AD174" s="68">
        <f t="shared" si="62"/>
        <v>3000</v>
      </c>
      <c r="AE174" s="68">
        <f t="shared" si="60"/>
        <v>8000</v>
      </c>
      <c r="AF174" s="68">
        <f t="shared" si="61"/>
        <v>54496.250000000007</v>
      </c>
      <c r="AH174" s="68"/>
    </row>
    <row r="175" spans="1:34" ht="16" x14ac:dyDescent="0.35">
      <c r="A175" s="55" t="s">
        <v>168</v>
      </c>
      <c r="B175" s="66">
        <f>_xlfn.XLOOKUP(A175,Indata!A:A,Indata!C:C)</f>
        <v>40730</v>
      </c>
      <c r="C175" s="108">
        <f>_xlfn.XLOOKUP(A175,Indata!A:A,Indata!S:S)</f>
        <v>254661</v>
      </c>
      <c r="D175" s="108">
        <f>_xlfn.XLOOKUP(A175,Indata!A:A,Indata!S:S)+_xlfn.XLOOKUP(A175,Indata!A:A,Indata!Q:Q)</f>
        <v>259106</v>
      </c>
      <c r="E175" s="109">
        <f>_xlfn.XLOOKUP(A175,Indata!A:A,Indata!O:O)</f>
        <v>236246</v>
      </c>
      <c r="F175" s="109">
        <f>_xlfn.XLOOKUP(A175,Indata!A:A,Indata!P:P)</f>
        <v>18415</v>
      </c>
      <c r="G175" s="109">
        <f>_xlfn.XLOOKUP(A175,Indata!A:A,Indata!Q:Q)</f>
        <v>4445</v>
      </c>
      <c r="H175" s="108">
        <f>_xlfn.XLOOKUP(A175,Indata!A:A,Indata!R:R)</f>
        <v>0</v>
      </c>
      <c r="I175" s="110">
        <f t="shared" si="42"/>
        <v>6.25241836484164</v>
      </c>
      <c r="J175" s="110">
        <f t="shared" si="43"/>
        <v>5.8002946231279155</v>
      </c>
      <c r="K175" s="110">
        <f t="shared" si="44"/>
        <v>0.45212374171372455</v>
      </c>
      <c r="L175" s="110">
        <f t="shared" si="45"/>
        <v>0.10913331696538178</v>
      </c>
      <c r="M175" s="110" t="str">
        <f t="shared" si="46"/>
        <v>0</v>
      </c>
      <c r="N175" s="67">
        <f>_xlfn.XLOOKUP(A175,'Beräkning prediktionsvärde'!$A$2:$A$291,'Beräkning prediktionsvärde'!$Q$2:$Q$291)</f>
        <v>36.60077268069444</v>
      </c>
      <c r="O175" s="68">
        <f t="shared" si="47"/>
        <v>1490749.4712846845</v>
      </c>
      <c r="P175" s="35">
        <f t="shared" si="48"/>
        <v>-30.348354315852802</v>
      </c>
      <c r="Q175" s="69">
        <f t="shared" si="49"/>
        <v>-0.82917250355920602</v>
      </c>
      <c r="R175" s="70">
        <f t="shared" si="50"/>
        <v>33.95410425123336</v>
      </c>
      <c r="S175" s="70">
        <f t="shared" si="51"/>
        <v>2.6466684294610801</v>
      </c>
      <c r="T175" s="70">
        <f t="shared" si="52"/>
        <v>0</v>
      </c>
      <c r="U175" s="68">
        <f t="shared" si="53"/>
        <v>1382950.6661527348</v>
      </c>
      <c r="V175" s="68">
        <f t="shared" si="54"/>
        <v>107798.80513194979</v>
      </c>
      <c r="W175" s="68">
        <f t="shared" si="55"/>
        <v>0</v>
      </c>
      <c r="X175" s="68">
        <f t="shared" si="56"/>
        <v>254661</v>
      </c>
      <c r="Y175" s="68">
        <f t="shared" si="57"/>
        <v>236246</v>
      </c>
      <c r="Z175" s="68">
        <f t="shared" si="58"/>
        <v>18415</v>
      </c>
      <c r="AA175" s="68">
        <f t="shared" si="59"/>
        <v>0</v>
      </c>
      <c r="AB175" s="68">
        <f>Y175*Skräpmätning!$B$5</f>
        <v>137010.86770000003</v>
      </c>
      <c r="AC175" s="68">
        <f>Z175*Skräpmätning!$B$5</f>
        <v>10679.779250000001</v>
      </c>
      <c r="AD175" s="68">
        <f t="shared" si="62"/>
        <v>4445</v>
      </c>
      <c r="AE175" s="68">
        <f t="shared" si="60"/>
        <v>0</v>
      </c>
      <c r="AF175" s="68">
        <f t="shared" si="61"/>
        <v>152135.64695000002</v>
      </c>
      <c r="AH175" s="68"/>
    </row>
    <row r="176" spans="1:34" ht="16" x14ac:dyDescent="0.35">
      <c r="A176" s="55" t="s">
        <v>143</v>
      </c>
      <c r="B176" s="66">
        <f>_xlfn.XLOOKUP(A176,Indata!A:A,Indata!C:C)</f>
        <v>7323</v>
      </c>
      <c r="C176" s="108">
        <f>_xlfn.XLOOKUP(A176,Indata!A:A,Indata!S:S)</f>
        <v>841880</v>
      </c>
      <c r="D176" s="108">
        <f>_xlfn.XLOOKUP(A176,Indata!A:A,Indata!S:S)+_xlfn.XLOOKUP(A176,Indata!A:A,Indata!Q:Q)</f>
        <v>849290</v>
      </c>
      <c r="E176" s="109">
        <f>_xlfn.XLOOKUP(A176,Indata!A:A,Indata!O:O)</f>
        <v>818480</v>
      </c>
      <c r="F176" s="109">
        <f>_xlfn.XLOOKUP(A176,Indata!A:A,Indata!P:P)</f>
        <v>23400</v>
      </c>
      <c r="G176" s="109">
        <f>_xlfn.XLOOKUP(A176,Indata!A:A,Indata!Q:Q)</f>
        <v>7410</v>
      </c>
      <c r="H176" s="108">
        <f>_xlfn.XLOOKUP(A176,Indata!A:A,Indata!R:R)</f>
        <v>0</v>
      </c>
      <c r="I176" s="110">
        <f t="shared" si="42"/>
        <v>114.96381264509081</v>
      </c>
      <c r="J176" s="110">
        <f t="shared" si="43"/>
        <v>111.76840092858119</v>
      </c>
      <c r="K176" s="110">
        <f t="shared" si="44"/>
        <v>3.1954117165096272</v>
      </c>
      <c r="L176" s="110">
        <f t="shared" si="45"/>
        <v>1.0118803768947153</v>
      </c>
      <c r="M176" s="110" t="str">
        <f t="shared" si="46"/>
        <v>0</v>
      </c>
      <c r="N176" s="67">
        <f>_xlfn.XLOOKUP(A176,'Beräkning prediktionsvärde'!$A$2:$A$291,'Beräkning prediktionsvärde'!$Q$2:$Q$291)</f>
        <v>35.701953589849481</v>
      </c>
      <c r="O176" s="68">
        <f t="shared" si="47"/>
        <v>261445.40613846775</v>
      </c>
      <c r="P176" s="35">
        <f t="shared" si="48"/>
        <v>79.261859055241331</v>
      </c>
      <c r="Q176" s="69">
        <f t="shared" si="49"/>
        <v>2.2200986524663593</v>
      </c>
      <c r="R176" s="70">
        <f t="shared" si="50"/>
        <v>34.709620105264413</v>
      </c>
      <c r="S176" s="70">
        <f t="shared" si="51"/>
        <v>0.99233348458506898</v>
      </c>
      <c r="T176" s="70">
        <f t="shared" si="52"/>
        <v>0</v>
      </c>
      <c r="U176" s="68">
        <f t="shared" si="53"/>
        <v>254178.54803085129</v>
      </c>
      <c r="V176" s="68">
        <f t="shared" si="54"/>
        <v>7266.8581076164601</v>
      </c>
      <c r="W176" s="68">
        <f t="shared" si="55"/>
        <v>0</v>
      </c>
      <c r="X176" s="68">
        <f t="shared" si="56"/>
        <v>261445.40613846775</v>
      </c>
      <c r="Y176" s="68">
        <f t="shared" si="57"/>
        <v>254178.54803085129</v>
      </c>
      <c r="Z176" s="68">
        <f t="shared" si="58"/>
        <v>7266.8581076164601</v>
      </c>
      <c r="AA176" s="68">
        <f t="shared" si="59"/>
        <v>0</v>
      </c>
      <c r="AB176" s="68">
        <f>Y176*Skräpmätning!$B$5</f>
        <v>147410.84893049224</v>
      </c>
      <c r="AC176" s="68">
        <f>Z176*Skräpmätning!$B$5</f>
        <v>4214.4143595121668</v>
      </c>
      <c r="AD176" s="68">
        <f t="shared" si="62"/>
        <v>7410</v>
      </c>
      <c r="AE176" s="68">
        <f t="shared" si="60"/>
        <v>0</v>
      </c>
      <c r="AF176" s="68">
        <f t="shared" si="61"/>
        <v>159035.2632900044</v>
      </c>
      <c r="AH176" s="68"/>
    </row>
    <row r="177" spans="1:57" ht="16" x14ac:dyDescent="0.35">
      <c r="A177" s="55" t="s">
        <v>328</v>
      </c>
      <c r="B177" s="66">
        <f>_xlfn.XLOOKUP(A177,Indata!A:A,Indata!C:C)</f>
        <v>42344</v>
      </c>
      <c r="C177" s="108">
        <f>_xlfn.XLOOKUP(A177,Indata!A:A,Indata!S:S)</f>
        <v>657669</v>
      </c>
      <c r="D177" s="108">
        <f>_xlfn.XLOOKUP(A177,Indata!A:A,Indata!S:S)+_xlfn.XLOOKUP(A177,Indata!A:A,Indata!Q:Q)</f>
        <v>657669</v>
      </c>
      <c r="E177" s="109">
        <f>_xlfn.XLOOKUP(A177,Indata!A:A,Indata!O:O)</f>
        <v>657669</v>
      </c>
      <c r="F177" s="109">
        <f>_xlfn.XLOOKUP(A177,Indata!A:A,Indata!P:P)</f>
        <v>0</v>
      </c>
      <c r="G177" s="109">
        <f>_xlfn.XLOOKUP(A177,Indata!A:A,Indata!Q:Q)</f>
        <v>0</v>
      </c>
      <c r="H177" s="108">
        <f>_xlfn.XLOOKUP(A177,Indata!A:A,Indata!R:R)</f>
        <v>0</v>
      </c>
      <c r="I177" s="110">
        <f t="shared" si="42"/>
        <v>15.531574721330058</v>
      </c>
      <c r="J177" s="110">
        <f t="shared" si="43"/>
        <v>15.531574721330058</v>
      </c>
      <c r="K177" s="110" t="str">
        <f t="shared" si="44"/>
        <v>0</v>
      </c>
      <c r="L177" s="110" t="str">
        <f t="shared" si="45"/>
        <v>0</v>
      </c>
      <c r="M177" s="110" t="str">
        <f t="shared" si="46"/>
        <v>0</v>
      </c>
      <c r="N177" s="67">
        <f>_xlfn.XLOOKUP(A177,'Beräkning prediktionsvärde'!$A$2:$A$291,'Beräkning prediktionsvärde'!$Q$2:$Q$291)</f>
        <v>30.823702631042607</v>
      </c>
      <c r="O177" s="68">
        <f t="shared" si="47"/>
        <v>1305198.8642088682</v>
      </c>
      <c r="P177" s="35">
        <f t="shared" si="48"/>
        <v>-15.29212790971255</v>
      </c>
      <c r="Q177" s="69">
        <f t="shared" si="49"/>
        <v>-0.49611586553238479</v>
      </c>
      <c r="R177" s="70">
        <f t="shared" si="50"/>
        <v>30.823702631042607</v>
      </c>
      <c r="S177" s="70">
        <f t="shared" si="51"/>
        <v>0</v>
      </c>
      <c r="T177" s="70">
        <f t="shared" si="52"/>
        <v>0</v>
      </c>
      <c r="U177" s="68">
        <f t="shared" si="53"/>
        <v>1305198.8642088682</v>
      </c>
      <c r="V177" s="68">
        <f t="shared" si="54"/>
        <v>0</v>
      </c>
      <c r="W177" s="68">
        <f t="shared" si="55"/>
        <v>0</v>
      </c>
      <c r="X177" s="68">
        <f t="shared" si="56"/>
        <v>657669</v>
      </c>
      <c r="Y177" s="68">
        <f t="shared" si="57"/>
        <v>657669</v>
      </c>
      <c r="Z177" s="68">
        <f t="shared" si="58"/>
        <v>0</v>
      </c>
      <c r="AA177" s="68">
        <f t="shared" si="59"/>
        <v>0</v>
      </c>
      <c r="AB177" s="68">
        <f>Y177*Skräpmätning!$B$5</f>
        <v>381415.13655000005</v>
      </c>
      <c r="AC177" s="68">
        <f>Z177*Skräpmätning!$B$5</f>
        <v>0</v>
      </c>
      <c r="AD177" s="68">
        <f t="shared" si="62"/>
        <v>0</v>
      </c>
      <c r="AE177" s="68">
        <f t="shared" si="60"/>
        <v>0</v>
      </c>
      <c r="AF177" s="68">
        <f t="shared" si="61"/>
        <v>381415.13655000005</v>
      </c>
      <c r="AH177" s="68"/>
    </row>
    <row r="178" spans="1:57" ht="16" x14ac:dyDescent="0.35">
      <c r="A178" s="55" t="s">
        <v>292</v>
      </c>
      <c r="B178" s="66">
        <f>_xlfn.XLOOKUP(A178,Indata!A:A,Indata!C:C)</f>
        <v>5135</v>
      </c>
      <c r="C178" s="108">
        <f>_xlfn.XLOOKUP(A178,Indata!A:A,Indata!S:S)</f>
        <v>266250</v>
      </c>
      <c r="D178" s="108">
        <f>_xlfn.XLOOKUP(A178,Indata!A:A,Indata!S:S)+_xlfn.XLOOKUP(A178,Indata!A:A,Indata!Q:Q)</f>
        <v>267500</v>
      </c>
      <c r="E178" s="109">
        <f>_xlfn.XLOOKUP(A178,Indata!A:A,Indata!O:O)</f>
        <v>255000</v>
      </c>
      <c r="F178" s="109">
        <f>_xlfn.XLOOKUP(A178,Indata!A:A,Indata!P:P)</f>
        <v>11250</v>
      </c>
      <c r="G178" s="109">
        <f>_xlfn.XLOOKUP(A178,Indata!A:A,Indata!Q:Q)</f>
        <v>1250</v>
      </c>
      <c r="H178" s="108">
        <f>_xlfn.XLOOKUP(A178,Indata!A:A,Indata!R:R)</f>
        <v>0</v>
      </c>
      <c r="I178" s="110">
        <f t="shared" si="42"/>
        <v>51.850048685491721</v>
      </c>
      <c r="J178" s="110">
        <f t="shared" si="43"/>
        <v>49.659201557935738</v>
      </c>
      <c r="K178" s="110">
        <f t="shared" si="44"/>
        <v>2.1908471275559882</v>
      </c>
      <c r="L178" s="110">
        <f t="shared" si="45"/>
        <v>0.24342745861733203</v>
      </c>
      <c r="M178" s="110" t="str">
        <f t="shared" si="46"/>
        <v>0</v>
      </c>
      <c r="N178" s="67">
        <f>_xlfn.XLOOKUP(A178,'Beräkning prediktionsvärde'!$A$2:$A$291,'Beräkning prediktionsvärde'!$Q$2:$Q$291)</f>
        <v>28.080741796879796</v>
      </c>
      <c r="O178" s="68">
        <f t="shared" si="47"/>
        <v>144194.60912697774</v>
      </c>
      <c r="P178" s="35">
        <f t="shared" si="48"/>
        <v>23.769306888611926</v>
      </c>
      <c r="Q178" s="69">
        <f t="shared" si="49"/>
        <v>0.84646292681816082</v>
      </c>
      <c r="R178" s="70">
        <f t="shared" si="50"/>
        <v>26.894231580110226</v>
      </c>
      <c r="S178" s="70">
        <f t="shared" si="51"/>
        <v>1.1865102167695689</v>
      </c>
      <c r="T178" s="70">
        <f t="shared" si="52"/>
        <v>0</v>
      </c>
      <c r="U178" s="68">
        <f t="shared" si="53"/>
        <v>138101.87916386602</v>
      </c>
      <c r="V178" s="68">
        <f t="shared" si="54"/>
        <v>6092.7299631117367</v>
      </c>
      <c r="W178" s="68">
        <f t="shared" si="55"/>
        <v>0</v>
      </c>
      <c r="X178" s="68">
        <f t="shared" si="56"/>
        <v>144194.60912697774</v>
      </c>
      <c r="Y178" s="68">
        <f t="shared" si="57"/>
        <v>138101.87916386599</v>
      </c>
      <c r="Z178" s="68">
        <f t="shared" si="58"/>
        <v>6092.7299631117357</v>
      </c>
      <c r="AA178" s="68">
        <f t="shared" si="59"/>
        <v>0</v>
      </c>
      <c r="AB178" s="68">
        <f>Y178*Skräpmätning!$B$5</f>
        <v>80092.184821084098</v>
      </c>
      <c r="AC178" s="68">
        <f>Z178*Skräpmätning!$B$5</f>
        <v>3533.4787421066517</v>
      </c>
      <c r="AD178" s="68">
        <f t="shared" si="62"/>
        <v>1250</v>
      </c>
      <c r="AE178" s="68">
        <f t="shared" si="60"/>
        <v>0</v>
      </c>
      <c r="AF178" s="68">
        <f t="shared" si="61"/>
        <v>84875.663563190756</v>
      </c>
      <c r="AH178" s="68"/>
    </row>
    <row r="179" spans="1:57" ht="16" x14ac:dyDescent="0.35">
      <c r="A179" s="55" t="s">
        <v>305</v>
      </c>
      <c r="B179" s="66">
        <f>_xlfn.XLOOKUP(A179,Indata!A:A,Indata!C:C)</f>
        <v>6740</v>
      </c>
      <c r="C179" s="108">
        <f>_xlfn.XLOOKUP(A179,Indata!A:A,Indata!S:S)</f>
        <v>86532</v>
      </c>
      <c r="D179" s="108">
        <f>_xlfn.XLOOKUP(A179,Indata!A:A,Indata!S:S)+_xlfn.XLOOKUP(A179,Indata!A:A,Indata!Q:Q)</f>
        <v>89005</v>
      </c>
      <c r="E179" s="109">
        <f>_xlfn.XLOOKUP(A179,Indata!A:A,Indata!O:O)</f>
        <v>77559</v>
      </c>
      <c r="F179" s="109">
        <f>_xlfn.XLOOKUP(A179,Indata!A:A,Indata!P:P)</f>
        <v>8973</v>
      </c>
      <c r="G179" s="109">
        <f>_xlfn.XLOOKUP(A179,Indata!A:A,Indata!Q:Q)</f>
        <v>2473</v>
      </c>
      <c r="H179" s="108">
        <f>_xlfn.XLOOKUP(A179,Indata!A:A,Indata!R:R)</f>
        <v>0</v>
      </c>
      <c r="I179" s="110">
        <f t="shared" si="42"/>
        <v>12.838575667655787</v>
      </c>
      <c r="J179" s="110">
        <f t="shared" si="43"/>
        <v>11.50727002967359</v>
      </c>
      <c r="K179" s="110">
        <f t="shared" si="44"/>
        <v>1.3313056379821959</v>
      </c>
      <c r="L179" s="110">
        <f t="shared" si="45"/>
        <v>0.36691394658753707</v>
      </c>
      <c r="M179" s="110" t="str">
        <f t="shared" si="46"/>
        <v>0</v>
      </c>
      <c r="N179" s="67">
        <f>_xlfn.XLOOKUP(A179,'Beräkning prediktionsvärde'!$A$2:$A$291,'Beräkning prediktionsvärde'!$Q$2:$Q$291)</f>
        <v>31.636348457024894</v>
      </c>
      <c r="O179" s="68">
        <f t="shared" si="47"/>
        <v>213228.98860034777</v>
      </c>
      <c r="P179" s="35">
        <f t="shared" si="48"/>
        <v>-18.797772789369105</v>
      </c>
      <c r="Q179" s="69">
        <f t="shared" si="49"/>
        <v>-0.59418275832004364</v>
      </c>
      <c r="R179" s="70">
        <f t="shared" si="50"/>
        <v>28.355793810132592</v>
      </c>
      <c r="S179" s="70">
        <f t="shared" si="51"/>
        <v>3.2805546468922984</v>
      </c>
      <c r="T179" s="70">
        <f t="shared" si="52"/>
        <v>0</v>
      </c>
      <c r="U179" s="68">
        <f t="shared" si="53"/>
        <v>191118.05028029368</v>
      </c>
      <c r="V179" s="68">
        <f t="shared" si="54"/>
        <v>22110.938320054091</v>
      </c>
      <c r="W179" s="68">
        <f t="shared" si="55"/>
        <v>0</v>
      </c>
      <c r="X179" s="68">
        <f t="shared" si="56"/>
        <v>86532</v>
      </c>
      <c r="Y179" s="68">
        <f t="shared" si="57"/>
        <v>77559</v>
      </c>
      <c r="Z179" s="68">
        <f t="shared" si="58"/>
        <v>8973</v>
      </c>
      <c r="AA179" s="68">
        <f t="shared" si="59"/>
        <v>0</v>
      </c>
      <c r="AB179" s="68">
        <f>Y179*Skräpmätning!$B$5</f>
        <v>44980.342050000007</v>
      </c>
      <c r="AC179" s="68">
        <f>Z179*Skräpmätning!$B$5</f>
        <v>5203.8913500000008</v>
      </c>
      <c r="AD179" s="68">
        <f t="shared" si="62"/>
        <v>2473</v>
      </c>
      <c r="AE179" s="68">
        <f t="shared" si="60"/>
        <v>0</v>
      </c>
      <c r="AF179" s="68">
        <f t="shared" si="61"/>
        <v>52657.233400000005</v>
      </c>
      <c r="AH179" s="68"/>
    </row>
    <row r="180" spans="1:57" ht="16" x14ac:dyDescent="0.35">
      <c r="A180" s="55" t="s">
        <v>122</v>
      </c>
      <c r="B180" s="66">
        <f>_xlfn.XLOOKUP(A180,Indata!A:A,Indata!C:C)</f>
        <v>29021</v>
      </c>
      <c r="C180" s="108">
        <f>_xlfn.XLOOKUP(A180,Indata!A:A,Indata!S:S)</f>
        <v>68000</v>
      </c>
      <c r="D180" s="108">
        <f>_xlfn.XLOOKUP(A180,Indata!A:A,Indata!S:S)+_xlfn.XLOOKUP(A180,Indata!A:A,Indata!Q:Q)</f>
        <v>70500</v>
      </c>
      <c r="E180" s="109">
        <f>_xlfn.XLOOKUP(A180,Indata!A:A,Indata!O:O)</f>
        <v>68000</v>
      </c>
      <c r="F180" s="109">
        <f>_xlfn.XLOOKUP(A180,Indata!A:A,Indata!P:P)</f>
        <v>0</v>
      </c>
      <c r="G180" s="109">
        <f>_xlfn.XLOOKUP(A180,Indata!A:A,Indata!Q:Q)</f>
        <v>2500</v>
      </c>
      <c r="H180" s="108">
        <f>_xlfn.XLOOKUP(A180,Indata!A:A,Indata!R:R)</f>
        <v>0</v>
      </c>
      <c r="I180" s="110">
        <f t="shared" si="42"/>
        <v>2.3431308362909617</v>
      </c>
      <c r="J180" s="110">
        <f t="shared" si="43"/>
        <v>2.3431308362909617</v>
      </c>
      <c r="K180" s="110" t="str">
        <f t="shared" si="44"/>
        <v>0</v>
      </c>
      <c r="L180" s="110">
        <f t="shared" si="45"/>
        <v>8.6144516040108893E-2</v>
      </c>
      <c r="M180" s="110" t="str">
        <f t="shared" si="46"/>
        <v>0</v>
      </c>
      <c r="N180" s="67">
        <f>_xlfn.XLOOKUP(A180,'Beräkning prediktionsvärde'!$A$2:$A$291,'Beräkning prediktionsvärde'!$Q$2:$Q$291)</f>
        <v>37.663266796686237</v>
      </c>
      <c r="O180" s="68">
        <f t="shared" si="47"/>
        <v>1093025.6657066313</v>
      </c>
      <c r="P180" s="35">
        <f t="shared" si="48"/>
        <v>-35.320135960395277</v>
      </c>
      <c r="Q180" s="69">
        <f t="shared" si="49"/>
        <v>-0.93778737120867273</v>
      </c>
      <c r="R180" s="70">
        <f t="shared" si="50"/>
        <v>37.663266796686237</v>
      </c>
      <c r="S180" s="70">
        <f t="shared" si="51"/>
        <v>0</v>
      </c>
      <c r="T180" s="70">
        <f t="shared" si="52"/>
        <v>0</v>
      </c>
      <c r="U180" s="68">
        <f t="shared" si="53"/>
        <v>1093025.6657066313</v>
      </c>
      <c r="V180" s="68">
        <f t="shared" si="54"/>
        <v>0</v>
      </c>
      <c r="W180" s="68">
        <f t="shared" si="55"/>
        <v>0</v>
      </c>
      <c r="X180" s="68">
        <f t="shared" si="56"/>
        <v>68000</v>
      </c>
      <c r="Y180" s="68">
        <f t="shared" si="57"/>
        <v>68000</v>
      </c>
      <c r="Z180" s="68">
        <f t="shared" si="58"/>
        <v>0</v>
      </c>
      <c r="AA180" s="68">
        <f t="shared" si="59"/>
        <v>0</v>
      </c>
      <c r="AB180" s="68">
        <f>Y180*Skräpmätning!$B$5</f>
        <v>39436.600000000006</v>
      </c>
      <c r="AC180" s="68">
        <f>Z180*Skräpmätning!$B$5</f>
        <v>0</v>
      </c>
      <c r="AD180" s="68">
        <f t="shared" si="62"/>
        <v>2500</v>
      </c>
      <c r="AE180" s="68">
        <f t="shared" si="60"/>
        <v>0</v>
      </c>
      <c r="AF180" s="68">
        <f t="shared" si="61"/>
        <v>41936.600000000006</v>
      </c>
      <c r="AH180" s="68"/>
    </row>
    <row r="181" spans="1:57" ht="16" x14ac:dyDescent="0.35">
      <c r="A181" s="55" t="s">
        <v>262</v>
      </c>
      <c r="B181" s="66">
        <f>_xlfn.XLOOKUP(A181,Indata!A:A,Indata!C:C)</f>
        <v>11042</v>
      </c>
      <c r="C181" s="108">
        <f>_xlfn.XLOOKUP(A181,Indata!A:A,Indata!S:S)</f>
        <v>260533</v>
      </c>
      <c r="D181" s="108">
        <f>_xlfn.XLOOKUP(A181,Indata!A:A,Indata!S:S)+_xlfn.XLOOKUP(A181,Indata!A:A,Indata!Q:Q)</f>
        <v>262433</v>
      </c>
      <c r="E181" s="109">
        <f>_xlfn.XLOOKUP(A181,Indata!A:A,Indata!O:O)</f>
        <v>253833</v>
      </c>
      <c r="F181" s="109">
        <f>_xlfn.XLOOKUP(A181,Indata!A:A,Indata!P:P)</f>
        <v>5700</v>
      </c>
      <c r="G181" s="109">
        <f>_xlfn.XLOOKUP(A181,Indata!A:A,Indata!Q:Q)</f>
        <v>1900</v>
      </c>
      <c r="H181" s="108">
        <f>_xlfn.XLOOKUP(A181,Indata!A:A,Indata!R:R)</f>
        <v>1000</v>
      </c>
      <c r="I181" s="110">
        <f t="shared" si="42"/>
        <v>23.594729215721788</v>
      </c>
      <c r="J181" s="110">
        <f t="shared" si="43"/>
        <v>22.987955080601342</v>
      </c>
      <c r="K181" s="110">
        <f t="shared" si="44"/>
        <v>0.51621083137112844</v>
      </c>
      <c r="L181" s="110">
        <f t="shared" si="45"/>
        <v>0.17207027712370948</v>
      </c>
      <c r="M181" s="110">
        <f t="shared" si="46"/>
        <v>9.056330374932077E-2</v>
      </c>
      <c r="N181" s="67">
        <f>_xlfn.XLOOKUP(A181,'Beräkning prediktionsvärde'!$A$2:$A$291,'Beräkning prediktionsvärde'!$Q$2:$Q$291)</f>
        <v>31.649781007641067</v>
      </c>
      <c r="O181" s="68">
        <f t="shared" si="47"/>
        <v>349476.88188637269</v>
      </c>
      <c r="P181" s="35">
        <f t="shared" si="48"/>
        <v>-8.0550517919192792</v>
      </c>
      <c r="Q181" s="69">
        <f t="shared" si="49"/>
        <v>-0.25450576703752181</v>
      </c>
      <c r="R181" s="70">
        <f t="shared" si="50"/>
        <v>30.835859037099159</v>
      </c>
      <c r="S181" s="70">
        <f t="shared" si="51"/>
        <v>0.69244107941625088</v>
      </c>
      <c r="T181" s="70">
        <f t="shared" si="52"/>
        <v>0.12148089112565805</v>
      </c>
      <c r="U181" s="68">
        <f t="shared" si="53"/>
        <v>340489.55548764893</v>
      </c>
      <c r="V181" s="68">
        <f t="shared" si="54"/>
        <v>7645.9343989142426</v>
      </c>
      <c r="W181" s="68">
        <f t="shared" si="55"/>
        <v>1341.3919998095162</v>
      </c>
      <c r="X181" s="68">
        <f t="shared" si="56"/>
        <v>260533</v>
      </c>
      <c r="Y181" s="68">
        <f t="shared" si="57"/>
        <v>253833</v>
      </c>
      <c r="Z181" s="68">
        <f t="shared" si="58"/>
        <v>5700</v>
      </c>
      <c r="AA181" s="68">
        <f t="shared" si="59"/>
        <v>1000</v>
      </c>
      <c r="AB181" s="68">
        <f>Y181*Skräpmätning!$B$5</f>
        <v>147210.44835000002</v>
      </c>
      <c r="AC181" s="68">
        <f>Z181*Skräpmätning!$B$5</f>
        <v>3305.7150000000006</v>
      </c>
      <c r="AD181" s="68">
        <f t="shared" si="62"/>
        <v>1900</v>
      </c>
      <c r="AE181" s="68">
        <f t="shared" si="60"/>
        <v>1000</v>
      </c>
      <c r="AF181" s="68">
        <f t="shared" si="61"/>
        <v>153416.16335000002</v>
      </c>
      <c r="AH181" s="68"/>
    </row>
    <row r="182" spans="1:57" ht="16" x14ac:dyDescent="0.35">
      <c r="A182" s="55" t="s">
        <v>253</v>
      </c>
      <c r="B182" s="66">
        <f>_xlfn.XLOOKUP(A182,Indata!A:A,Indata!C:C)</f>
        <v>22853</v>
      </c>
      <c r="C182" s="108">
        <f>_xlfn.XLOOKUP(A182,Indata!A:A,Indata!S:S)</f>
        <v>422200</v>
      </c>
      <c r="D182" s="108">
        <f>_xlfn.XLOOKUP(A182,Indata!A:A,Indata!S:S)+_xlfn.XLOOKUP(A182,Indata!A:A,Indata!Q:Q)</f>
        <v>424200</v>
      </c>
      <c r="E182" s="109">
        <f>_xlfn.XLOOKUP(A182,Indata!A:A,Indata!O:O)</f>
        <v>394000</v>
      </c>
      <c r="F182" s="109">
        <f>_xlfn.XLOOKUP(A182,Indata!A:A,Indata!P:P)</f>
        <v>25000</v>
      </c>
      <c r="G182" s="109">
        <f>_xlfn.XLOOKUP(A182,Indata!A:A,Indata!Q:Q)</f>
        <v>2000</v>
      </c>
      <c r="H182" s="108">
        <f>_xlfn.XLOOKUP(A182,Indata!A:A,Indata!R:R)</f>
        <v>3200</v>
      </c>
      <c r="I182" s="110">
        <f t="shared" si="42"/>
        <v>18.474598520981928</v>
      </c>
      <c r="J182" s="110">
        <f t="shared" si="43"/>
        <v>17.240624863256464</v>
      </c>
      <c r="K182" s="110">
        <f t="shared" si="44"/>
        <v>1.0939482781254102</v>
      </c>
      <c r="L182" s="110">
        <f t="shared" si="45"/>
        <v>8.7515862250032814E-2</v>
      </c>
      <c r="M182" s="110">
        <f t="shared" si="46"/>
        <v>0.14002537960005251</v>
      </c>
      <c r="N182" s="67">
        <f>_xlfn.XLOOKUP(A182,'Beräkning prediktionsvärde'!$A$2:$A$291,'Beräkning prediktionsvärde'!$Q$2:$Q$291)</f>
        <v>34.691383281611415</v>
      </c>
      <c r="O182" s="68">
        <f t="shared" si="47"/>
        <v>792802.18213466567</v>
      </c>
      <c r="P182" s="35">
        <f t="shared" si="48"/>
        <v>-16.216784760629487</v>
      </c>
      <c r="Q182" s="69">
        <f t="shared" si="49"/>
        <v>-0.46745857981469968</v>
      </c>
      <c r="R182" s="70">
        <f t="shared" si="50"/>
        <v>32.374242096056129</v>
      </c>
      <c r="S182" s="70">
        <f t="shared" si="51"/>
        <v>2.0542031786837645</v>
      </c>
      <c r="T182" s="70">
        <f t="shared" si="52"/>
        <v>0.26293800687152186</v>
      </c>
      <c r="U182" s="68">
        <f t="shared" si="53"/>
        <v>739848.55462117074</v>
      </c>
      <c r="V182" s="68">
        <f t="shared" si="54"/>
        <v>46944.70524246007</v>
      </c>
      <c r="W182" s="68">
        <f t="shared" si="55"/>
        <v>6008.9222710348886</v>
      </c>
      <c r="X182" s="68">
        <f t="shared" si="56"/>
        <v>422200</v>
      </c>
      <c r="Y182" s="68">
        <f t="shared" si="57"/>
        <v>394000</v>
      </c>
      <c r="Z182" s="68">
        <f t="shared" si="58"/>
        <v>25000</v>
      </c>
      <c r="AA182" s="68">
        <f t="shared" si="59"/>
        <v>3200</v>
      </c>
      <c r="AB182" s="68">
        <f>Y182*Skräpmätning!$B$5</f>
        <v>228500.30000000002</v>
      </c>
      <c r="AC182" s="68">
        <f>Z182*Skräpmätning!$B$5</f>
        <v>14498.750000000002</v>
      </c>
      <c r="AD182" s="68">
        <f t="shared" si="62"/>
        <v>2000</v>
      </c>
      <c r="AE182" s="68">
        <f t="shared" si="60"/>
        <v>3200</v>
      </c>
      <c r="AF182" s="68">
        <f t="shared" si="61"/>
        <v>248199.05000000002</v>
      </c>
      <c r="AH182" s="68"/>
    </row>
    <row r="183" spans="1:57" ht="16" x14ac:dyDescent="0.35">
      <c r="A183" s="55" t="s">
        <v>22</v>
      </c>
      <c r="B183" s="66">
        <f>_xlfn.XLOOKUP(A183,Indata!A:A,Indata!C:C)</f>
        <v>17451</v>
      </c>
      <c r="C183" s="108">
        <f>_xlfn.XLOOKUP(A183,Indata!A:A,Indata!S:S)</f>
        <v>165000</v>
      </c>
      <c r="D183" s="108">
        <f>_xlfn.XLOOKUP(A183,Indata!A:A,Indata!S:S)+_xlfn.XLOOKUP(A183,Indata!A:A,Indata!Q:Q)</f>
        <v>167000</v>
      </c>
      <c r="E183" s="109">
        <f>_xlfn.XLOOKUP(A183,Indata!A:A,Indata!O:O)</f>
        <v>150000</v>
      </c>
      <c r="F183" s="109">
        <f>_xlfn.XLOOKUP(A183,Indata!A:A,Indata!P:P)</f>
        <v>15000</v>
      </c>
      <c r="G183" s="109">
        <f>_xlfn.XLOOKUP(A183,Indata!A:A,Indata!Q:Q)</f>
        <v>2000</v>
      </c>
      <c r="H183" s="108">
        <f>_xlfn.XLOOKUP(A183,Indata!A:A,Indata!R:R)</f>
        <v>0</v>
      </c>
      <c r="I183" s="110">
        <f t="shared" si="42"/>
        <v>9.4550455561285887</v>
      </c>
      <c r="J183" s="110">
        <f t="shared" si="43"/>
        <v>8.5954959601168994</v>
      </c>
      <c r="K183" s="110">
        <f t="shared" si="44"/>
        <v>0.8595495960116899</v>
      </c>
      <c r="L183" s="110">
        <f t="shared" si="45"/>
        <v>0.11460661280155865</v>
      </c>
      <c r="M183" s="110" t="str">
        <f t="shared" si="46"/>
        <v>0</v>
      </c>
      <c r="N183" s="67">
        <f>_xlfn.XLOOKUP(A183,'Beräkning prediktionsvärde'!$A$2:$A$291,'Beräkning prediktionsvärde'!$Q$2:$Q$291)</f>
        <v>36.112673408188925</v>
      </c>
      <c r="O183" s="68">
        <f t="shared" si="47"/>
        <v>630202.26364630496</v>
      </c>
      <c r="P183" s="35">
        <f t="shared" si="48"/>
        <v>-26.657627852060337</v>
      </c>
      <c r="Q183" s="69">
        <f t="shared" si="49"/>
        <v>-0.73817929652406855</v>
      </c>
      <c r="R183" s="70">
        <f t="shared" si="50"/>
        <v>32.829703098353569</v>
      </c>
      <c r="S183" s="70">
        <f t="shared" si="51"/>
        <v>3.2829703098353571</v>
      </c>
      <c r="T183" s="70">
        <f t="shared" si="52"/>
        <v>0</v>
      </c>
      <c r="U183" s="68">
        <f t="shared" si="53"/>
        <v>572911.14876936818</v>
      </c>
      <c r="V183" s="68">
        <f t="shared" si="54"/>
        <v>57291.114876936816</v>
      </c>
      <c r="W183" s="68">
        <f t="shared" si="55"/>
        <v>0</v>
      </c>
      <c r="X183" s="68">
        <f t="shared" si="56"/>
        <v>165000</v>
      </c>
      <c r="Y183" s="68">
        <f t="shared" si="57"/>
        <v>150000</v>
      </c>
      <c r="Z183" s="68">
        <f t="shared" si="58"/>
        <v>15000</v>
      </c>
      <c r="AA183" s="68">
        <f t="shared" si="59"/>
        <v>0</v>
      </c>
      <c r="AB183" s="68">
        <f>Y183*Skräpmätning!$B$5</f>
        <v>86992.500000000015</v>
      </c>
      <c r="AC183" s="68">
        <f>Z183*Skräpmätning!$B$5</f>
        <v>8699.2500000000018</v>
      </c>
      <c r="AD183" s="68">
        <f t="shared" si="62"/>
        <v>2000</v>
      </c>
      <c r="AE183" s="68">
        <f t="shared" si="60"/>
        <v>0</v>
      </c>
      <c r="AF183" s="68">
        <f t="shared" si="61"/>
        <v>97691.750000000015</v>
      </c>
      <c r="AH183" s="68"/>
    </row>
    <row r="184" spans="1:57" ht="16" x14ac:dyDescent="0.35">
      <c r="A184" s="55" t="s">
        <v>280</v>
      </c>
      <c r="B184" s="66">
        <f>_xlfn.XLOOKUP(A184,Indata!A:A,Indata!C:C)</f>
        <v>38628</v>
      </c>
      <c r="C184" s="108">
        <f>_xlfn.XLOOKUP(A184,Indata!A:A,Indata!S:S)</f>
        <v>787000</v>
      </c>
      <c r="D184" s="108">
        <f>_xlfn.XLOOKUP(A184,Indata!A:A,Indata!S:S)+_xlfn.XLOOKUP(A184,Indata!A:A,Indata!Q:Q)</f>
        <v>827000</v>
      </c>
      <c r="E184" s="109">
        <f>_xlfn.XLOOKUP(A184,Indata!A:A,Indata!O:O)</f>
        <v>590000</v>
      </c>
      <c r="F184" s="109">
        <f>_xlfn.XLOOKUP(A184,Indata!A:A,Indata!P:P)</f>
        <v>170000</v>
      </c>
      <c r="G184" s="109">
        <f>_xlfn.XLOOKUP(A184,Indata!A:A,Indata!Q:Q)</f>
        <v>40000</v>
      </c>
      <c r="H184" s="108">
        <f>_xlfn.XLOOKUP(A184,Indata!A:A,Indata!R:R)</f>
        <v>27000</v>
      </c>
      <c r="I184" s="110">
        <f t="shared" si="42"/>
        <v>20.37382209796003</v>
      </c>
      <c r="J184" s="110">
        <f t="shared" si="43"/>
        <v>15.273894584239413</v>
      </c>
      <c r="K184" s="110">
        <f t="shared" si="44"/>
        <v>4.4009526768147458</v>
      </c>
      <c r="L184" s="110">
        <f t="shared" si="45"/>
        <v>1.0355182768975872</v>
      </c>
      <c r="M184" s="110">
        <f t="shared" si="46"/>
        <v>0.69897483690587137</v>
      </c>
      <c r="N184" s="67">
        <f>_xlfn.XLOOKUP(A184,'Beräkning prediktionsvärde'!$A$2:$A$291,'Beräkning prediktionsvärde'!$Q$2:$Q$291)</f>
        <v>39.813157584861784</v>
      </c>
      <c r="O184" s="68">
        <f t="shared" si="47"/>
        <v>1537902.6511880411</v>
      </c>
      <c r="P184" s="35">
        <f t="shared" si="48"/>
        <v>-19.439335486901754</v>
      </c>
      <c r="Q184" s="69">
        <f t="shared" si="49"/>
        <v>-0.48826409825613037</v>
      </c>
      <c r="R184" s="70">
        <f t="shared" si="50"/>
        <v>29.847221061078088</v>
      </c>
      <c r="S184" s="70">
        <f t="shared" si="51"/>
        <v>8.60004674641233</v>
      </c>
      <c r="T184" s="70">
        <f t="shared" si="52"/>
        <v>1.3658897773713701</v>
      </c>
      <c r="U184" s="68">
        <f t="shared" si="53"/>
        <v>1152938.4551473244</v>
      </c>
      <c r="V184" s="68">
        <f t="shared" si="54"/>
        <v>332202.60572041548</v>
      </c>
      <c r="W184" s="68">
        <f t="shared" si="55"/>
        <v>52761.590320301286</v>
      </c>
      <c r="X184" s="68">
        <f t="shared" si="56"/>
        <v>787000</v>
      </c>
      <c r="Y184" s="68">
        <f t="shared" si="57"/>
        <v>590000</v>
      </c>
      <c r="Z184" s="68">
        <f t="shared" si="58"/>
        <v>170000</v>
      </c>
      <c r="AA184" s="68">
        <f t="shared" si="59"/>
        <v>27000.000000000004</v>
      </c>
      <c r="AB184" s="68">
        <f>Y184*Skräpmätning!$B$5</f>
        <v>342170.50000000006</v>
      </c>
      <c r="AC184" s="68">
        <f>Z184*Skräpmätning!$B$5</f>
        <v>98591.500000000015</v>
      </c>
      <c r="AD184" s="68">
        <f t="shared" si="62"/>
        <v>40000</v>
      </c>
      <c r="AE184" s="68">
        <f t="shared" si="60"/>
        <v>27000.000000000004</v>
      </c>
      <c r="AF184" s="68">
        <f t="shared" si="61"/>
        <v>507762.00000000006</v>
      </c>
      <c r="AH184" s="68"/>
    </row>
    <row r="185" spans="1:57" ht="16" x14ac:dyDescent="0.35">
      <c r="A185" s="55" t="s">
        <v>42</v>
      </c>
      <c r="B185" s="66">
        <f>_xlfn.XLOOKUP(A185,Indata!A:A,Indata!C:C)</f>
        <v>52529</v>
      </c>
      <c r="C185" s="108">
        <f>_xlfn.XLOOKUP(A185,Indata!A:A,Indata!S:S)</f>
        <v>4689130</v>
      </c>
      <c r="D185" s="108">
        <f>_xlfn.XLOOKUP(A185,Indata!A:A,Indata!S:S)+_xlfn.XLOOKUP(A185,Indata!A:A,Indata!Q:Q)</f>
        <v>4689130</v>
      </c>
      <c r="E185" s="109">
        <f>_xlfn.XLOOKUP(A185,Indata!A:A,Indata!O:O)</f>
        <v>4689130</v>
      </c>
      <c r="F185" s="109">
        <f>_xlfn.XLOOKUP(A185,Indata!A:A,Indata!P:P)</f>
        <v>0</v>
      </c>
      <c r="G185" s="109">
        <f>_xlfn.XLOOKUP(A185,Indata!A:A,Indata!Q:Q)</f>
        <v>0</v>
      </c>
      <c r="H185" s="108">
        <f>_xlfn.XLOOKUP(A185,Indata!A:A,Indata!R:R)</f>
        <v>0</v>
      </c>
      <c r="I185" s="110">
        <f t="shared" si="42"/>
        <v>89.267452264463444</v>
      </c>
      <c r="J185" s="110">
        <f t="shared" si="43"/>
        <v>89.267452264463444</v>
      </c>
      <c r="K185" s="110" t="str">
        <f t="shared" si="44"/>
        <v>0</v>
      </c>
      <c r="L185" s="110" t="str">
        <f t="shared" si="45"/>
        <v>0</v>
      </c>
      <c r="M185" s="110" t="str">
        <f t="shared" si="46"/>
        <v>0</v>
      </c>
      <c r="N185" s="67">
        <f>_xlfn.XLOOKUP(A185,'Beräkning prediktionsvärde'!$A$2:$A$291,'Beräkning prediktionsvärde'!$Q$2:$Q$291)</f>
        <v>39.757383772037095</v>
      </c>
      <c r="O185" s="68">
        <f t="shared" si="47"/>
        <v>2088415.6121613365</v>
      </c>
      <c r="P185" s="35">
        <f t="shared" si="48"/>
        <v>49.510068492426349</v>
      </c>
      <c r="Q185" s="69">
        <f t="shared" si="49"/>
        <v>1.2453049923080877</v>
      </c>
      <c r="R185" s="70">
        <f t="shared" si="50"/>
        <v>39.757383772037095</v>
      </c>
      <c r="S185" s="70">
        <f t="shared" si="51"/>
        <v>0</v>
      </c>
      <c r="T185" s="70">
        <f t="shared" si="52"/>
        <v>0</v>
      </c>
      <c r="U185" s="68">
        <f t="shared" si="53"/>
        <v>2088415.6121613365</v>
      </c>
      <c r="V185" s="68">
        <f t="shared" si="54"/>
        <v>0</v>
      </c>
      <c r="W185" s="68">
        <f t="shared" si="55"/>
        <v>0</v>
      </c>
      <c r="X185" s="68">
        <f t="shared" si="56"/>
        <v>2088415.6121613365</v>
      </c>
      <c r="Y185" s="68">
        <f t="shared" si="57"/>
        <v>2088415.6121613365</v>
      </c>
      <c r="Z185" s="68">
        <f t="shared" si="58"/>
        <v>0</v>
      </c>
      <c r="AA185" s="68">
        <f t="shared" si="59"/>
        <v>0</v>
      </c>
      <c r="AB185" s="68">
        <f>Y185*Skräpmätning!$B$5</f>
        <v>1211176.6342729672</v>
      </c>
      <c r="AC185" s="68">
        <f>Z185*Skräpmätning!$B$5</f>
        <v>0</v>
      </c>
      <c r="AD185" s="68">
        <f t="shared" si="62"/>
        <v>0</v>
      </c>
      <c r="AE185" s="68">
        <f t="shared" si="60"/>
        <v>0</v>
      </c>
      <c r="AF185" s="68">
        <f t="shared" si="61"/>
        <v>1211176.6342729672</v>
      </c>
      <c r="AH185" s="68"/>
      <c r="BE185" t="s">
        <v>401</v>
      </c>
    </row>
    <row r="186" spans="1:57" ht="16" x14ac:dyDescent="0.35">
      <c r="A186" s="55" t="s">
        <v>156</v>
      </c>
      <c r="B186" s="66">
        <f>_xlfn.XLOOKUP(A186,Indata!A:A,Indata!C:C)</f>
        <v>18962</v>
      </c>
      <c r="C186" s="108">
        <f>_xlfn.XLOOKUP(A186,Indata!A:A,Indata!S:S)</f>
        <v>337656</v>
      </c>
      <c r="D186" s="108">
        <f>_xlfn.XLOOKUP(A186,Indata!A:A,Indata!S:S)+_xlfn.XLOOKUP(A186,Indata!A:A,Indata!Q:Q)</f>
        <v>339906</v>
      </c>
      <c r="E186" s="109">
        <f>_xlfn.XLOOKUP(A186,Indata!A:A,Indata!O:O)</f>
        <v>286625</v>
      </c>
      <c r="F186" s="109">
        <f>_xlfn.XLOOKUP(A186,Indata!A:A,Indata!P:P)</f>
        <v>51031</v>
      </c>
      <c r="G186" s="109">
        <f>_xlfn.XLOOKUP(A186,Indata!A:A,Indata!Q:Q)</f>
        <v>2250</v>
      </c>
      <c r="H186" s="108">
        <f>_xlfn.XLOOKUP(A186,Indata!A:A,Indata!R:R)</f>
        <v>0</v>
      </c>
      <c r="I186" s="110">
        <f t="shared" si="42"/>
        <v>17.806982385824281</v>
      </c>
      <c r="J186" s="110">
        <f t="shared" si="43"/>
        <v>15.115757831452379</v>
      </c>
      <c r="K186" s="110">
        <f t="shared" si="44"/>
        <v>2.6912245543719018</v>
      </c>
      <c r="L186" s="110">
        <f t="shared" si="45"/>
        <v>0.11865836937031958</v>
      </c>
      <c r="M186" s="110" t="str">
        <f t="shared" si="46"/>
        <v>0</v>
      </c>
      <c r="N186" s="67">
        <f>_xlfn.XLOOKUP(A186,'Beräkning prediktionsvärde'!$A$2:$A$291,'Beräkning prediktionsvärde'!$Q$2:$Q$291)</f>
        <v>33.8186658756347</v>
      </c>
      <c r="O186" s="68">
        <f t="shared" si="47"/>
        <v>641269.54233378521</v>
      </c>
      <c r="P186" s="35">
        <f t="shared" si="48"/>
        <v>-16.011683489810419</v>
      </c>
      <c r="Q186" s="69">
        <f t="shared" si="49"/>
        <v>-0.47345698226807764</v>
      </c>
      <c r="R186" s="70">
        <f t="shared" si="50"/>
        <v>28.707545865033634</v>
      </c>
      <c r="S186" s="70">
        <f t="shared" si="51"/>
        <v>5.111120010601069</v>
      </c>
      <c r="T186" s="70">
        <f t="shared" si="52"/>
        <v>0</v>
      </c>
      <c r="U186" s="68">
        <f t="shared" si="53"/>
        <v>544352.48469276773</v>
      </c>
      <c r="V186" s="68">
        <f t="shared" si="54"/>
        <v>96917.057641017469</v>
      </c>
      <c r="W186" s="68">
        <f t="shared" si="55"/>
        <v>0</v>
      </c>
      <c r="X186" s="68">
        <f t="shared" si="56"/>
        <v>337656</v>
      </c>
      <c r="Y186" s="68">
        <f t="shared" si="57"/>
        <v>286625</v>
      </c>
      <c r="Z186" s="68">
        <f t="shared" si="58"/>
        <v>51031.000000000007</v>
      </c>
      <c r="AA186" s="68">
        <f t="shared" si="59"/>
        <v>0</v>
      </c>
      <c r="AB186" s="68">
        <f>Y186*Skräpmätning!$B$5</f>
        <v>166228.16875000001</v>
      </c>
      <c r="AC186" s="68">
        <f>Z186*Skräpmätning!$B$5</f>
        <v>29595.428450000007</v>
      </c>
      <c r="AD186" s="68">
        <f t="shared" si="62"/>
        <v>2250</v>
      </c>
      <c r="AE186" s="68">
        <f t="shared" si="60"/>
        <v>0</v>
      </c>
      <c r="AF186" s="68">
        <f t="shared" si="61"/>
        <v>198073.59720000002</v>
      </c>
      <c r="AH186" s="68"/>
    </row>
    <row r="187" spans="1:57" ht="16" x14ac:dyDescent="0.35">
      <c r="A187" s="55" t="s">
        <v>137</v>
      </c>
      <c r="B187" s="66">
        <f>_xlfn.XLOOKUP(A187,Indata!A:A,Indata!C:C)</f>
        <v>19437</v>
      </c>
      <c r="C187" s="108">
        <f>_xlfn.XLOOKUP(A187,Indata!A:A,Indata!S:S)</f>
        <v>196030</v>
      </c>
      <c r="D187" s="108">
        <f>_xlfn.XLOOKUP(A187,Indata!A:A,Indata!S:S)+_xlfn.XLOOKUP(A187,Indata!A:A,Indata!Q:Q)</f>
        <v>201030</v>
      </c>
      <c r="E187" s="109">
        <f>_xlfn.XLOOKUP(A187,Indata!A:A,Indata!O:O)</f>
        <v>191030</v>
      </c>
      <c r="F187" s="109">
        <f>_xlfn.XLOOKUP(A187,Indata!A:A,Indata!P:P)</f>
        <v>5000</v>
      </c>
      <c r="G187" s="109">
        <f>_xlfn.XLOOKUP(A187,Indata!A:A,Indata!Q:Q)</f>
        <v>5000</v>
      </c>
      <c r="H187" s="108">
        <f>_xlfn.XLOOKUP(A187,Indata!A:A,Indata!R:R)</f>
        <v>0</v>
      </c>
      <c r="I187" s="110">
        <f t="shared" si="42"/>
        <v>10.085404126151156</v>
      </c>
      <c r="J187" s="110">
        <f t="shared" si="43"/>
        <v>9.8281627823223747</v>
      </c>
      <c r="K187" s="110">
        <f t="shared" si="44"/>
        <v>0.25724134382878017</v>
      </c>
      <c r="L187" s="110">
        <f t="shared" si="45"/>
        <v>0.25724134382878017</v>
      </c>
      <c r="M187" s="110" t="str">
        <f t="shared" si="46"/>
        <v>0</v>
      </c>
      <c r="N187" s="67">
        <f>_xlfn.XLOOKUP(A187,'Beräkning prediktionsvärde'!$A$2:$A$291,'Beräkning prediktionsvärde'!$Q$2:$Q$291)</f>
        <v>33.936686756984074</v>
      </c>
      <c r="O187" s="68">
        <f t="shared" si="47"/>
        <v>659627.38049549947</v>
      </c>
      <c r="P187" s="35">
        <f t="shared" si="48"/>
        <v>-23.85128263083292</v>
      </c>
      <c r="Q187" s="69">
        <f t="shared" si="49"/>
        <v>-0.7028170664281006</v>
      </c>
      <c r="R187" s="70">
        <f t="shared" si="50"/>
        <v>33.071087441650093</v>
      </c>
      <c r="S187" s="70">
        <f t="shared" si="51"/>
        <v>0.86559931533398138</v>
      </c>
      <c r="T187" s="70">
        <f t="shared" si="52"/>
        <v>0</v>
      </c>
      <c r="U187" s="68">
        <f t="shared" si="53"/>
        <v>642802.72660335281</v>
      </c>
      <c r="V187" s="68">
        <f t="shared" si="54"/>
        <v>16824.653892146594</v>
      </c>
      <c r="W187" s="68">
        <f t="shared" si="55"/>
        <v>0</v>
      </c>
      <c r="X187" s="68">
        <f t="shared" si="56"/>
        <v>196030</v>
      </c>
      <c r="Y187" s="68">
        <f t="shared" si="57"/>
        <v>191030</v>
      </c>
      <c r="Z187" s="68">
        <f t="shared" si="58"/>
        <v>5000</v>
      </c>
      <c r="AA187" s="68">
        <f t="shared" si="59"/>
        <v>0</v>
      </c>
      <c r="AB187" s="68">
        <f>Y187*Skräpmätning!$B$5</f>
        <v>110787.84850000002</v>
      </c>
      <c r="AC187" s="68">
        <f>Z187*Skräpmätning!$B$5</f>
        <v>2899.7500000000005</v>
      </c>
      <c r="AD187" s="68">
        <f t="shared" si="62"/>
        <v>5000</v>
      </c>
      <c r="AE187" s="68">
        <f t="shared" si="60"/>
        <v>0</v>
      </c>
      <c r="AF187" s="68">
        <f t="shared" si="61"/>
        <v>118687.59850000002</v>
      </c>
      <c r="AH187" s="68"/>
    </row>
    <row r="188" spans="1:57" ht="16" x14ac:dyDescent="0.35">
      <c r="A188" s="55" t="s">
        <v>211</v>
      </c>
      <c r="B188" s="66">
        <f>_xlfn.XLOOKUP(A188,Indata!A:A,Indata!C:C)</f>
        <v>18654</v>
      </c>
      <c r="C188" s="108">
        <f>_xlfn.XLOOKUP(A188,Indata!A:A,Indata!S:S)</f>
        <v>322700</v>
      </c>
      <c r="D188" s="108">
        <f>_xlfn.XLOOKUP(A188,Indata!A:A,Indata!S:S)+_xlfn.XLOOKUP(A188,Indata!A:A,Indata!Q:Q)</f>
        <v>328300</v>
      </c>
      <c r="E188" s="109">
        <f>_xlfn.XLOOKUP(A188,Indata!A:A,Indata!O:O)</f>
        <v>311500</v>
      </c>
      <c r="F188" s="109">
        <f>_xlfn.XLOOKUP(A188,Indata!A:A,Indata!P:P)</f>
        <v>10400</v>
      </c>
      <c r="G188" s="109">
        <f>_xlfn.XLOOKUP(A188,Indata!A:A,Indata!Q:Q)</f>
        <v>5600</v>
      </c>
      <c r="H188" s="108">
        <f>_xlfn.XLOOKUP(A188,Indata!A:A,Indata!R:R)</f>
        <v>800</v>
      </c>
      <c r="I188" s="110">
        <f t="shared" si="42"/>
        <v>17.299238769164791</v>
      </c>
      <c r="J188" s="110">
        <f t="shared" si="43"/>
        <v>16.698831349844536</v>
      </c>
      <c r="K188" s="110">
        <f t="shared" si="44"/>
        <v>0.55752117508309207</v>
      </c>
      <c r="L188" s="110">
        <f t="shared" si="45"/>
        <v>0.30020370966012649</v>
      </c>
      <c r="M188" s="110">
        <f t="shared" si="46"/>
        <v>4.2886244237160934E-2</v>
      </c>
      <c r="N188" s="67">
        <f>_xlfn.XLOOKUP(A188,'Beräkning prediktionsvärde'!$A$2:$A$291,'Beräkning prediktionsvärde'!$Q$2:$Q$291)</f>
        <v>34.491025722763936</v>
      </c>
      <c r="O188" s="68">
        <f t="shared" si="47"/>
        <v>643395.59383243846</v>
      </c>
      <c r="P188" s="35">
        <f t="shared" si="48"/>
        <v>-17.191786953599145</v>
      </c>
      <c r="Q188" s="69">
        <f t="shared" si="49"/>
        <v>-0.49844232212127682</v>
      </c>
      <c r="R188" s="70">
        <f t="shared" si="50"/>
        <v>33.293940231301413</v>
      </c>
      <c r="S188" s="70">
        <f t="shared" si="51"/>
        <v>1.1115793849294855</v>
      </c>
      <c r="T188" s="70">
        <f t="shared" si="52"/>
        <v>8.5506106533037349E-2</v>
      </c>
      <c r="U188" s="68">
        <f t="shared" si="53"/>
        <v>621065.16107469657</v>
      </c>
      <c r="V188" s="68">
        <f t="shared" si="54"/>
        <v>20735.401846474622</v>
      </c>
      <c r="W188" s="68">
        <f t="shared" si="55"/>
        <v>1595.0309112672787</v>
      </c>
      <c r="X188" s="68">
        <f t="shared" si="56"/>
        <v>322700</v>
      </c>
      <c r="Y188" s="68">
        <f t="shared" si="57"/>
        <v>311500</v>
      </c>
      <c r="Z188" s="68">
        <f t="shared" si="58"/>
        <v>10400</v>
      </c>
      <c r="AA188" s="68">
        <f t="shared" si="59"/>
        <v>800</v>
      </c>
      <c r="AB188" s="68">
        <f>Y188*Skräpmätning!$B$5</f>
        <v>180654.42500000002</v>
      </c>
      <c r="AC188" s="68">
        <f>Z188*Skräpmätning!$B$5</f>
        <v>6031.4800000000005</v>
      </c>
      <c r="AD188" s="68">
        <f t="shared" si="62"/>
        <v>5600</v>
      </c>
      <c r="AE188" s="68">
        <f t="shared" si="60"/>
        <v>800</v>
      </c>
      <c r="AF188" s="68">
        <f t="shared" si="61"/>
        <v>193085.90500000003</v>
      </c>
      <c r="AH188" s="68"/>
    </row>
    <row r="189" spans="1:57" ht="16" x14ac:dyDescent="0.35">
      <c r="A189" s="55" t="s">
        <v>316</v>
      </c>
      <c r="B189" s="66">
        <f>_xlfn.XLOOKUP(A189,Indata!A:A,Indata!C:C)</f>
        <v>76542</v>
      </c>
      <c r="C189" s="108">
        <f>_xlfn.XLOOKUP(A189,Indata!A:A,Indata!S:S)</f>
        <v>2068800</v>
      </c>
      <c r="D189" s="108">
        <f>_xlfn.XLOOKUP(A189,Indata!A:A,Indata!S:S)+_xlfn.XLOOKUP(A189,Indata!A:A,Indata!Q:Q)</f>
        <v>2083300</v>
      </c>
      <c r="E189" s="109">
        <f>_xlfn.XLOOKUP(A189,Indata!A:A,Indata!O:O)</f>
        <v>2034000</v>
      </c>
      <c r="F189" s="109">
        <f>_xlfn.XLOOKUP(A189,Indata!A:A,Indata!P:P)</f>
        <v>34800</v>
      </c>
      <c r="G189" s="109">
        <f>_xlfn.XLOOKUP(A189,Indata!A:A,Indata!Q:Q)</f>
        <v>14500</v>
      </c>
      <c r="H189" s="108">
        <f>_xlfn.XLOOKUP(A189,Indata!A:A,Indata!R:R)</f>
        <v>0</v>
      </c>
      <c r="I189" s="110">
        <f t="shared" si="42"/>
        <v>27.028298189229442</v>
      </c>
      <c r="J189" s="110">
        <f t="shared" si="43"/>
        <v>26.573645841498784</v>
      </c>
      <c r="K189" s="110">
        <f t="shared" si="44"/>
        <v>0.45465234773065766</v>
      </c>
      <c r="L189" s="110">
        <f t="shared" si="45"/>
        <v>0.18943847822110738</v>
      </c>
      <c r="M189" s="110" t="str">
        <f t="shared" si="46"/>
        <v>0</v>
      </c>
      <c r="N189" s="67">
        <f>_xlfn.XLOOKUP(A189,'Beräkning prediktionsvärde'!$A$2:$A$291,'Beräkning prediktionsvärde'!$Q$2:$Q$291)</f>
        <v>31.515977791258194</v>
      </c>
      <c r="O189" s="68">
        <f t="shared" si="47"/>
        <v>2412295.9720984846</v>
      </c>
      <c r="P189" s="35">
        <f t="shared" si="48"/>
        <v>-4.4876796020287522</v>
      </c>
      <c r="Q189" s="69">
        <f t="shared" si="49"/>
        <v>-0.14239379249954701</v>
      </c>
      <c r="R189" s="70">
        <f t="shared" si="50"/>
        <v>30.985836633516612</v>
      </c>
      <c r="S189" s="70">
        <f t="shared" si="51"/>
        <v>0.5301411577415821</v>
      </c>
      <c r="T189" s="70">
        <f t="shared" si="52"/>
        <v>0</v>
      </c>
      <c r="U189" s="68">
        <f t="shared" si="53"/>
        <v>2371717.9076026287</v>
      </c>
      <c r="V189" s="68">
        <f t="shared" si="54"/>
        <v>40578.064495856175</v>
      </c>
      <c r="W189" s="68">
        <f t="shared" si="55"/>
        <v>0</v>
      </c>
      <c r="X189" s="68">
        <f t="shared" si="56"/>
        <v>2068800</v>
      </c>
      <c r="Y189" s="68">
        <f t="shared" si="57"/>
        <v>2034000</v>
      </c>
      <c r="Z189" s="68">
        <f t="shared" si="58"/>
        <v>34800</v>
      </c>
      <c r="AA189" s="68">
        <f t="shared" si="59"/>
        <v>0</v>
      </c>
      <c r="AB189" s="68">
        <f>Y189*Skräpmätning!$B$5</f>
        <v>1179618.3</v>
      </c>
      <c r="AC189" s="68">
        <f>Z189*Skräpmätning!$B$5</f>
        <v>20182.260000000002</v>
      </c>
      <c r="AD189" s="68">
        <f t="shared" si="62"/>
        <v>14500</v>
      </c>
      <c r="AE189" s="68">
        <f t="shared" si="60"/>
        <v>0</v>
      </c>
      <c r="AF189" s="68">
        <f t="shared" si="61"/>
        <v>1214300.56</v>
      </c>
      <c r="AH189" s="68"/>
    </row>
    <row r="190" spans="1:57" ht="16" x14ac:dyDescent="0.35">
      <c r="A190" s="55" t="s">
        <v>246</v>
      </c>
      <c r="B190" s="66">
        <f>_xlfn.XLOOKUP(A190,Indata!A:A,Indata!C:C)</f>
        <v>4348</v>
      </c>
      <c r="C190" s="108">
        <f>_xlfn.XLOOKUP(A190,Indata!A:A,Indata!S:S)</f>
        <v>254513</v>
      </c>
      <c r="D190" s="108">
        <f>_xlfn.XLOOKUP(A190,Indata!A:A,Indata!S:S)+_xlfn.XLOOKUP(A190,Indata!A:A,Indata!Q:Q)</f>
        <v>256013</v>
      </c>
      <c r="E190" s="109">
        <f>_xlfn.XLOOKUP(A190,Indata!A:A,Indata!O:O)</f>
        <v>238313</v>
      </c>
      <c r="F190" s="109">
        <f>_xlfn.XLOOKUP(A190,Indata!A:A,Indata!P:P)</f>
        <v>16200</v>
      </c>
      <c r="G190" s="109">
        <f>_xlfn.XLOOKUP(A190,Indata!A:A,Indata!Q:Q)</f>
        <v>1500</v>
      </c>
      <c r="H190" s="108">
        <f>_xlfn.XLOOKUP(A190,Indata!A:A,Indata!R:R)</f>
        <v>0</v>
      </c>
      <c r="I190" s="110">
        <f t="shared" si="42"/>
        <v>58.535648574057035</v>
      </c>
      <c r="J190" s="110">
        <f t="shared" si="43"/>
        <v>54.809797608095678</v>
      </c>
      <c r="K190" s="110">
        <f t="shared" si="44"/>
        <v>3.7258509659613614</v>
      </c>
      <c r="L190" s="110">
        <f t="shared" si="45"/>
        <v>0.34498620055197793</v>
      </c>
      <c r="M190" s="110" t="str">
        <f t="shared" si="46"/>
        <v>0</v>
      </c>
      <c r="N190" s="67">
        <f>_xlfn.XLOOKUP(A190,'Beräkning prediktionsvärde'!$A$2:$A$291,'Beräkning prediktionsvärde'!$Q$2:$Q$291)</f>
        <v>33.153898430999497</v>
      </c>
      <c r="O190" s="68">
        <f t="shared" si="47"/>
        <v>144153.15037798582</v>
      </c>
      <c r="P190" s="35">
        <f t="shared" si="48"/>
        <v>25.381750143057538</v>
      </c>
      <c r="Q190" s="69">
        <f t="shared" si="49"/>
        <v>0.76557362314065425</v>
      </c>
      <c r="R190" s="70">
        <f t="shared" si="50"/>
        <v>31.043620548996643</v>
      </c>
      <c r="S190" s="70">
        <f t="shared" si="51"/>
        <v>2.1102778820028516</v>
      </c>
      <c r="T190" s="70">
        <f t="shared" si="52"/>
        <v>0</v>
      </c>
      <c r="U190" s="68">
        <f t="shared" si="53"/>
        <v>134977.66214703739</v>
      </c>
      <c r="V190" s="68">
        <f t="shared" si="54"/>
        <v>9175.4882309483983</v>
      </c>
      <c r="W190" s="68">
        <f t="shared" si="55"/>
        <v>0</v>
      </c>
      <c r="X190" s="68">
        <f t="shared" si="56"/>
        <v>144153.15037798582</v>
      </c>
      <c r="Y190" s="68">
        <f t="shared" si="57"/>
        <v>134977.66214703742</v>
      </c>
      <c r="Z190" s="68">
        <f t="shared" si="58"/>
        <v>9175.4882309484001</v>
      </c>
      <c r="AA190" s="68">
        <f t="shared" si="59"/>
        <v>0</v>
      </c>
      <c r="AB190" s="68">
        <f>Y190*Skräpmätning!$B$5</f>
        <v>78280.29516217437</v>
      </c>
      <c r="AC190" s="68">
        <f>Z190*Skräpmätning!$B$5</f>
        <v>5321.3243995385255</v>
      </c>
      <c r="AD190" s="68">
        <f t="shared" si="62"/>
        <v>1500</v>
      </c>
      <c r="AE190" s="68">
        <f t="shared" si="60"/>
        <v>0</v>
      </c>
      <c r="AF190" s="68">
        <f t="shared" si="61"/>
        <v>85101.619561712898</v>
      </c>
      <c r="AH190" s="68"/>
    </row>
    <row r="191" spans="1:57" ht="16" x14ac:dyDescent="0.35">
      <c r="A191" s="55" t="s">
        <v>136</v>
      </c>
      <c r="B191" s="66">
        <f>_xlfn.XLOOKUP(A191,Indata!A:A,Indata!C:C)</f>
        <v>16861</v>
      </c>
      <c r="C191" s="108">
        <f>_xlfn.XLOOKUP(A191,Indata!A:A,Indata!S:S)</f>
        <v>194108</v>
      </c>
      <c r="D191" s="108">
        <f>_xlfn.XLOOKUP(A191,Indata!A:A,Indata!S:S)+_xlfn.XLOOKUP(A191,Indata!A:A,Indata!Q:Q)</f>
        <v>202108</v>
      </c>
      <c r="E191" s="109">
        <f>_xlfn.XLOOKUP(A191,Indata!A:A,Indata!O:O)</f>
        <v>187108</v>
      </c>
      <c r="F191" s="109">
        <f>_xlfn.XLOOKUP(A191,Indata!A:A,Indata!P:P)</f>
        <v>7000</v>
      </c>
      <c r="G191" s="109">
        <f>_xlfn.XLOOKUP(A191,Indata!A:A,Indata!Q:Q)</f>
        <v>8000</v>
      </c>
      <c r="H191" s="108">
        <f>_xlfn.XLOOKUP(A191,Indata!A:A,Indata!R:R)</f>
        <v>0</v>
      </c>
      <c r="I191" s="110">
        <f t="shared" si="42"/>
        <v>11.512247197675109</v>
      </c>
      <c r="J191" s="110">
        <f t="shared" si="43"/>
        <v>11.0970879544511</v>
      </c>
      <c r="K191" s="110">
        <f t="shared" si="44"/>
        <v>0.41515924322400805</v>
      </c>
      <c r="L191" s="110">
        <f t="shared" si="45"/>
        <v>0.47446770654172349</v>
      </c>
      <c r="M191" s="110" t="str">
        <f t="shared" si="46"/>
        <v>0</v>
      </c>
      <c r="N191" s="67">
        <f>_xlfn.XLOOKUP(A191,'Beräkning prediktionsvärde'!$A$2:$A$291,'Beräkning prediktionsvärde'!$Q$2:$Q$291)</f>
        <v>34.623282569379448</v>
      </c>
      <c r="O191" s="68">
        <f t="shared" si="47"/>
        <v>583783.16740230692</v>
      </c>
      <c r="P191" s="35">
        <f t="shared" si="48"/>
        <v>-23.11103537170434</v>
      </c>
      <c r="Q191" s="69">
        <f t="shared" si="49"/>
        <v>-0.66749983411866198</v>
      </c>
      <c r="R191" s="70">
        <f t="shared" si="50"/>
        <v>33.374683964552979</v>
      </c>
      <c r="S191" s="70">
        <f t="shared" si="51"/>
        <v>1.2485986048264686</v>
      </c>
      <c r="T191" s="70">
        <f t="shared" si="52"/>
        <v>0</v>
      </c>
      <c r="U191" s="68">
        <f t="shared" si="53"/>
        <v>562730.54632632772</v>
      </c>
      <c r="V191" s="68">
        <f t="shared" si="54"/>
        <v>21052.621075979085</v>
      </c>
      <c r="W191" s="68">
        <f t="shared" si="55"/>
        <v>0</v>
      </c>
      <c r="X191" s="68">
        <f t="shared" si="56"/>
        <v>194108</v>
      </c>
      <c r="Y191" s="68">
        <f t="shared" si="57"/>
        <v>187108</v>
      </c>
      <c r="Z191" s="68">
        <f t="shared" si="58"/>
        <v>7000</v>
      </c>
      <c r="AA191" s="68">
        <f t="shared" si="59"/>
        <v>0</v>
      </c>
      <c r="AB191" s="68">
        <f>Y191*Skräpmätning!$B$5</f>
        <v>108513.28460000001</v>
      </c>
      <c r="AC191" s="68">
        <f>Z191*Skräpmätning!$B$5</f>
        <v>4059.6500000000005</v>
      </c>
      <c r="AD191" s="68">
        <f t="shared" si="62"/>
        <v>8000</v>
      </c>
      <c r="AE191" s="68">
        <f t="shared" si="60"/>
        <v>0</v>
      </c>
      <c r="AF191" s="68">
        <f t="shared" si="61"/>
        <v>120572.93460000001</v>
      </c>
      <c r="AH191" s="68"/>
    </row>
    <row r="192" spans="1:57" ht="16" x14ac:dyDescent="0.35">
      <c r="A192" s="55" t="s">
        <v>212</v>
      </c>
      <c r="B192" s="66">
        <f>_xlfn.XLOOKUP(A192,Indata!A:A,Indata!C:C)</f>
        <v>57763</v>
      </c>
      <c r="C192" s="108">
        <f>_xlfn.XLOOKUP(A192,Indata!A:A,Indata!S:S)</f>
        <v>1787700</v>
      </c>
      <c r="D192" s="108">
        <f>_xlfn.XLOOKUP(A192,Indata!A:A,Indata!S:S)+_xlfn.XLOOKUP(A192,Indata!A:A,Indata!Q:Q)</f>
        <v>1790400</v>
      </c>
      <c r="E192" s="109">
        <f>_xlfn.XLOOKUP(A192,Indata!A:A,Indata!O:O)</f>
        <v>1738000</v>
      </c>
      <c r="F192" s="109">
        <f>_xlfn.XLOOKUP(A192,Indata!A:A,Indata!P:P)</f>
        <v>49700</v>
      </c>
      <c r="G192" s="109">
        <f>_xlfn.XLOOKUP(A192,Indata!A:A,Indata!Q:Q)</f>
        <v>2700</v>
      </c>
      <c r="H192" s="108">
        <f>_xlfn.XLOOKUP(A192,Indata!A:A,Indata!R:R)</f>
        <v>0</v>
      </c>
      <c r="I192" s="110">
        <f t="shared" si="42"/>
        <v>30.948877309004033</v>
      </c>
      <c r="J192" s="110">
        <f t="shared" si="43"/>
        <v>30.088464934300504</v>
      </c>
      <c r="K192" s="110">
        <f t="shared" si="44"/>
        <v>0.86041237470352994</v>
      </c>
      <c r="L192" s="110">
        <f t="shared" si="45"/>
        <v>4.6742724581479496E-2</v>
      </c>
      <c r="M192" s="110" t="str">
        <f t="shared" si="46"/>
        <v>0</v>
      </c>
      <c r="N192" s="67">
        <f>_xlfn.XLOOKUP(A192,'Beräkning prediktionsvärde'!$A$2:$A$291,'Beräkning prediktionsvärde'!$Q$2:$Q$291)</f>
        <v>31.744453145018905</v>
      </c>
      <c r="O192" s="68">
        <f t="shared" si="47"/>
        <v>1833654.8470157271</v>
      </c>
      <c r="P192" s="35">
        <f t="shared" si="48"/>
        <v>-0.79557583601487281</v>
      </c>
      <c r="Q192" s="69">
        <f t="shared" si="49"/>
        <v>-2.5061885060058377E-2</v>
      </c>
      <c r="R192" s="70">
        <f t="shared" si="50"/>
        <v>30.861922898720625</v>
      </c>
      <c r="S192" s="70">
        <f t="shared" si="51"/>
        <v>0.88253024629828247</v>
      </c>
      <c r="T192" s="70">
        <f t="shared" si="52"/>
        <v>0</v>
      </c>
      <c r="U192" s="68">
        <f t="shared" si="53"/>
        <v>1782677.2523987994</v>
      </c>
      <c r="V192" s="68">
        <f t="shared" si="54"/>
        <v>50977.594616927694</v>
      </c>
      <c r="W192" s="68">
        <f t="shared" si="55"/>
        <v>0</v>
      </c>
      <c r="X192" s="68">
        <f t="shared" si="56"/>
        <v>1787700</v>
      </c>
      <c r="Y192" s="68">
        <f t="shared" si="57"/>
        <v>1738000</v>
      </c>
      <c r="Z192" s="68">
        <f t="shared" si="58"/>
        <v>49700</v>
      </c>
      <c r="AA192" s="68">
        <f t="shared" si="59"/>
        <v>0</v>
      </c>
      <c r="AB192" s="68">
        <f>Y192*Skräpmätning!$B$5</f>
        <v>1007953.1000000001</v>
      </c>
      <c r="AC192" s="68">
        <f>Z192*Skräpmätning!$B$5</f>
        <v>28823.515000000003</v>
      </c>
      <c r="AD192" s="68">
        <f t="shared" si="62"/>
        <v>2700</v>
      </c>
      <c r="AE192" s="68">
        <f t="shared" si="60"/>
        <v>0</v>
      </c>
      <c r="AF192" s="68">
        <f t="shared" si="61"/>
        <v>1039476.6150000001</v>
      </c>
      <c r="AH192" s="68"/>
    </row>
    <row r="193" spans="1:34" ht="16" x14ac:dyDescent="0.35">
      <c r="A193" s="55" t="s">
        <v>265</v>
      </c>
      <c r="B193" s="66">
        <f>_xlfn.XLOOKUP(A193,Indata!A:A,Indata!C:C)</f>
        <v>10913</v>
      </c>
      <c r="C193" s="108">
        <f>_xlfn.XLOOKUP(A193,Indata!A:A,Indata!S:S)</f>
        <v>373265</v>
      </c>
      <c r="D193" s="108">
        <f>_xlfn.XLOOKUP(A193,Indata!A:A,Indata!S:S)+_xlfn.XLOOKUP(A193,Indata!A:A,Indata!Q:Q)</f>
        <v>378365</v>
      </c>
      <c r="E193" s="109">
        <f>_xlfn.XLOOKUP(A193,Indata!A:A,Indata!O:O)</f>
        <v>365765</v>
      </c>
      <c r="F193" s="109">
        <f>_xlfn.XLOOKUP(A193,Indata!A:A,Indata!P:P)</f>
        <v>7500</v>
      </c>
      <c r="G193" s="109">
        <f>_xlfn.XLOOKUP(A193,Indata!A:A,Indata!Q:Q)</f>
        <v>5100</v>
      </c>
      <c r="H193" s="108">
        <f>_xlfn.XLOOKUP(A193,Indata!A:A,Indata!R:R)</f>
        <v>0</v>
      </c>
      <c r="I193" s="110">
        <f t="shared" si="42"/>
        <v>34.203702006780901</v>
      </c>
      <c r="J193" s="110">
        <f t="shared" si="43"/>
        <v>33.516448272702284</v>
      </c>
      <c r="K193" s="110">
        <f t="shared" si="44"/>
        <v>0.68725373407862178</v>
      </c>
      <c r="L193" s="110">
        <f t="shared" si="45"/>
        <v>0.46733253917346285</v>
      </c>
      <c r="M193" s="110" t="str">
        <f t="shared" si="46"/>
        <v>0</v>
      </c>
      <c r="N193" s="67">
        <f>_xlfn.XLOOKUP(A193,'Beräkning prediktionsvärde'!$A$2:$A$291,'Beräkning prediktionsvärde'!$Q$2:$Q$291)</f>
        <v>34.242223856031096</v>
      </c>
      <c r="O193" s="68">
        <f t="shared" si="47"/>
        <v>373685.38894086733</v>
      </c>
      <c r="P193" s="35">
        <f t="shared" si="48"/>
        <v>-3.8521849250194862E-2</v>
      </c>
      <c r="Q193" s="69">
        <f t="shared" si="49"/>
        <v>-1.1249809420133649E-3</v>
      </c>
      <c r="R193" s="70">
        <f t="shared" si="50"/>
        <v>33.554196103843687</v>
      </c>
      <c r="S193" s="70">
        <f t="shared" si="51"/>
        <v>0.68802775218740897</v>
      </c>
      <c r="T193" s="70">
        <f t="shared" si="52"/>
        <v>0</v>
      </c>
      <c r="U193" s="68">
        <f t="shared" si="53"/>
        <v>366176.94208124618</v>
      </c>
      <c r="V193" s="68">
        <f t="shared" si="54"/>
        <v>7508.4468596211937</v>
      </c>
      <c r="W193" s="68">
        <f t="shared" si="55"/>
        <v>0</v>
      </c>
      <c r="X193" s="68">
        <f t="shared" si="56"/>
        <v>373265</v>
      </c>
      <c r="Y193" s="68">
        <f t="shared" si="57"/>
        <v>365765</v>
      </c>
      <c r="Z193" s="68">
        <f t="shared" si="58"/>
        <v>7500</v>
      </c>
      <c r="AA193" s="68">
        <f t="shared" si="59"/>
        <v>0</v>
      </c>
      <c r="AB193" s="68">
        <f>Y193*Skräpmätning!$B$5</f>
        <v>212125.41175000003</v>
      </c>
      <c r="AC193" s="68">
        <f>Z193*Skräpmätning!$B$5</f>
        <v>4349.6250000000009</v>
      </c>
      <c r="AD193" s="68">
        <f t="shared" si="62"/>
        <v>5100</v>
      </c>
      <c r="AE193" s="68">
        <f t="shared" si="60"/>
        <v>0</v>
      </c>
      <c r="AF193" s="68">
        <f t="shared" si="61"/>
        <v>221575.03675000003</v>
      </c>
      <c r="AH193" s="68"/>
    </row>
    <row r="194" spans="1:34" ht="16" x14ac:dyDescent="0.35">
      <c r="A194" s="55" t="s">
        <v>290</v>
      </c>
      <c r="B194" s="66">
        <f>_xlfn.XLOOKUP(A194,Indata!A:A,Indata!C:C)</f>
        <v>18523</v>
      </c>
      <c r="C194" s="108">
        <f>_xlfn.XLOOKUP(A194,Indata!A:A,Indata!S:S)</f>
        <v>110000</v>
      </c>
      <c r="D194" s="108">
        <f>_xlfn.XLOOKUP(A194,Indata!A:A,Indata!S:S)+_xlfn.XLOOKUP(A194,Indata!A:A,Indata!Q:Q)</f>
        <v>130000</v>
      </c>
      <c r="E194" s="109">
        <f>_xlfn.XLOOKUP(A194,Indata!A:A,Indata!O:O)</f>
        <v>90000</v>
      </c>
      <c r="F194" s="109">
        <f>_xlfn.XLOOKUP(A194,Indata!A:A,Indata!P:P)</f>
        <v>20000</v>
      </c>
      <c r="G194" s="109">
        <f>_xlfn.XLOOKUP(A194,Indata!A:A,Indata!Q:Q)</f>
        <v>20000</v>
      </c>
      <c r="H194" s="108">
        <f>_xlfn.XLOOKUP(A194,Indata!A:A,Indata!R:R)</f>
        <v>0</v>
      </c>
      <c r="I194" s="110">
        <f t="shared" si="42"/>
        <v>5.9385628677859961</v>
      </c>
      <c r="J194" s="110">
        <f t="shared" si="43"/>
        <v>4.8588241645521784</v>
      </c>
      <c r="K194" s="110">
        <f t="shared" si="44"/>
        <v>1.0797387032338175</v>
      </c>
      <c r="L194" s="110">
        <f t="shared" si="45"/>
        <v>1.0797387032338175</v>
      </c>
      <c r="M194" s="110" t="str">
        <f t="shared" si="46"/>
        <v>0</v>
      </c>
      <c r="N194" s="67">
        <f>_xlfn.XLOOKUP(A194,'Beräkning prediktionsvärde'!$A$2:$A$291,'Beräkning prediktionsvärde'!$Q$2:$Q$291)</f>
        <v>30.440322253447729</v>
      </c>
      <c r="O194" s="68">
        <f t="shared" si="47"/>
        <v>563846.08910061233</v>
      </c>
      <c r="P194" s="35">
        <f t="shared" si="48"/>
        <v>-24.501759385661732</v>
      </c>
      <c r="Q194" s="69">
        <f t="shared" si="49"/>
        <v>-0.8049113009270662</v>
      </c>
      <c r="R194" s="70">
        <f t="shared" si="50"/>
        <v>24.905718207366323</v>
      </c>
      <c r="S194" s="70">
        <f t="shared" si="51"/>
        <v>5.5346040460814052</v>
      </c>
      <c r="T194" s="70">
        <f t="shared" si="52"/>
        <v>0</v>
      </c>
      <c r="U194" s="68">
        <f t="shared" si="53"/>
        <v>461328.61835504643</v>
      </c>
      <c r="V194" s="68">
        <f t="shared" si="54"/>
        <v>102517.47074556586</v>
      </c>
      <c r="W194" s="68">
        <f t="shared" si="55"/>
        <v>0</v>
      </c>
      <c r="X194" s="68">
        <f t="shared" si="56"/>
        <v>110000</v>
      </c>
      <c r="Y194" s="68">
        <f t="shared" si="57"/>
        <v>90000</v>
      </c>
      <c r="Z194" s="68">
        <f t="shared" si="58"/>
        <v>20000</v>
      </c>
      <c r="AA194" s="68">
        <f t="shared" si="59"/>
        <v>0</v>
      </c>
      <c r="AB194" s="68">
        <f>Y194*Skräpmätning!$B$5</f>
        <v>52195.500000000007</v>
      </c>
      <c r="AC194" s="68">
        <f>Z194*Skräpmätning!$B$5</f>
        <v>11599.000000000002</v>
      </c>
      <c r="AD194" s="68">
        <f t="shared" si="62"/>
        <v>20000</v>
      </c>
      <c r="AE194" s="68">
        <f t="shared" si="60"/>
        <v>0</v>
      </c>
      <c r="AF194" s="68">
        <f t="shared" si="61"/>
        <v>83794.5</v>
      </c>
      <c r="AH194" s="68"/>
    </row>
    <row r="195" spans="1:34" ht="16" x14ac:dyDescent="0.35">
      <c r="A195" s="55" t="s">
        <v>30</v>
      </c>
      <c r="B195" s="66">
        <f>_xlfn.XLOOKUP(A195,Indata!A:A,Indata!C:C)</f>
        <v>76790</v>
      </c>
      <c r="C195" s="108">
        <f>_xlfn.XLOOKUP(A195,Indata!A:A,Indata!S:S)</f>
        <v>4154063</v>
      </c>
      <c r="D195" s="108">
        <f>_xlfn.XLOOKUP(A195,Indata!A:A,Indata!S:S)+_xlfn.XLOOKUP(A195,Indata!A:A,Indata!Q:Q)</f>
        <v>4185563</v>
      </c>
      <c r="E195" s="109">
        <f>_xlfn.XLOOKUP(A195,Indata!A:A,Indata!O:O)</f>
        <v>4099063</v>
      </c>
      <c r="F195" s="109">
        <f>_xlfn.XLOOKUP(A195,Indata!A:A,Indata!P:P)</f>
        <v>0</v>
      </c>
      <c r="G195" s="109">
        <f>_xlfn.XLOOKUP(A195,Indata!A:A,Indata!Q:Q)</f>
        <v>31500</v>
      </c>
      <c r="H195" s="108">
        <f>_xlfn.XLOOKUP(A195,Indata!A:A,Indata!R:R)</f>
        <v>55000</v>
      </c>
      <c r="I195" s="110">
        <f t="shared" ref="I195:I258" si="63">IF(C195&gt;0,C195/$B195,"0")</f>
        <v>54.096405782002861</v>
      </c>
      <c r="J195" s="110">
        <f t="shared" ref="J195:J258" si="64">IF(E195&gt;0,E195/$B195,"0")</f>
        <v>53.380166688370885</v>
      </c>
      <c r="K195" s="110" t="str">
        <f t="shared" ref="K195:K258" si="65">IF(F195&gt;0,F195/$B195,"0")</f>
        <v>0</v>
      </c>
      <c r="L195" s="110">
        <f t="shared" ref="L195:L258" si="66">IF(G195&gt;0,G195/$B195,"0")</f>
        <v>0.41020966271649956</v>
      </c>
      <c r="M195" s="110">
        <f t="shared" ref="M195:M258" si="67">IF(H195&gt;0,H195/$B195,"0")</f>
        <v>0.71623909363198335</v>
      </c>
      <c r="N195" s="67">
        <f>_xlfn.XLOOKUP(A195,'Beräkning prediktionsvärde'!$A$2:$A$291,'Beräkning prediktionsvärde'!$Q$2:$Q$291)</f>
        <v>37.456364919316485</v>
      </c>
      <c r="O195" s="68">
        <f t="shared" ref="O195:O258" si="68">N195*B195</f>
        <v>2876274.2621543128</v>
      </c>
      <c r="P195" s="35">
        <f t="shared" ref="P195:P258" si="69">IFERROR(IF(I195&gt;0,I195-N195,"Kan ej räknas"),"Kan ej räknas")</f>
        <v>16.640040862686376</v>
      </c>
      <c r="Q195" s="69">
        <f t="shared" ref="Q195:Q258" si="70">IF(C195&gt;0,(C195-O195)/O195,-1)</f>
        <v>0.44425135483729244</v>
      </c>
      <c r="R195" s="70">
        <f t="shared" ref="R195:R258" si="71">IFERROR($N195*(E195/($C195)),0)</f>
        <v>36.960440791405468</v>
      </c>
      <c r="S195" s="70">
        <f t="shared" ref="S195:S258" si="72">IFERROR($N195*(F195/($C195)),0)</f>
        <v>0</v>
      </c>
      <c r="T195" s="70">
        <f t="shared" ref="T195:T258" si="73">IFERROR($N195*(H195/($C195)),0)</f>
        <v>0.49592412791101304</v>
      </c>
      <c r="U195" s="68">
        <f t="shared" ref="U195:U258" si="74">IFERROR($N195*($E195/($C195))*$B195,0)</f>
        <v>2838192.2483720258</v>
      </c>
      <c r="V195" s="68">
        <f t="shared" ref="V195:V258" si="75">IFERROR($N195*($F195/($C195))*$B195,0)</f>
        <v>0</v>
      </c>
      <c r="W195" s="68">
        <f t="shared" ref="W195:W258" si="76">IFERROR($N195*($H195/($C195))*$B195,0)</f>
        <v>38082.013782286689</v>
      </c>
      <c r="X195" s="68">
        <f t="shared" ref="X195:X258" si="77">IF($Q195&gt;0,$O195,$C195)</f>
        <v>2876274.2621543128</v>
      </c>
      <c r="Y195" s="68">
        <f t="shared" ref="Y195:Y258" si="78">IFERROR($X195*($E195/($C195)),0)</f>
        <v>2838192.2483720258</v>
      </c>
      <c r="Z195" s="68">
        <f t="shared" ref="Z195:Z258" si="79">IFERROR($X195*($F195/($C195)),0)</f>
        <v>0</v>
      </c>
      <c r="AA195" s="68">
        <f t="shared" ref="AA195:AA258" si="80">IFERROR($X195*($H195/($C195)),0)</f>
        <v>38082.013782286689</v>
      </c>
      <c r="AB195" s="68">
        <f>Y195*Skräpmätning!$B$5</f>
        <v>1646009.5944433566</v>
      </c>
      <c r="AC195" s="68">
        <f>Z195*Skräpmätning!$B$5</f>
        <v>0</v>
      </c>
      <c r="AD195" s="68">
        <f t="shared" si="62"/>
        <v>31500</v>
      </c>
      <c r="AE195" s="68">
        <f t="shared" ref="AE195:AE258" si="81">$AA195</f>
        <v>38082.013782286689</v>
      </c>
      <c r="AF195" s="68">
        <f t="shared" ref="AF195:AF258" si="82">SUM(AB195:AE195)</f>
        <v>1715591.6082256434</v>
      </c>
      <c r="AH195" s="68"/>
    </row>
    <row r="196" spans="1:34" ht="16" x14ac:dyDescent="0.35">
      <c r="A196" s="55" t="s">
        <v>37</v>
      </c>
      <c r="B196" s="66">
        <f>_xlfn.XLOOKUP(A196,Indata!A:A,Indata!C:C)</f>
        <v>85426</v>
      </c>
      <c r="C196" s="108">
        <f>_xlfn.XLOOKUP(A196,Indata!A:A,Indata!S:S)</f>
        <v>1308604</v>
      </c>
      <c r="D196" s="108">
        <f>_xlfn.XLOOKUP(A196,Indata!A:A,Indata!S:S)+_xlfn.XLOOKUP(A196,Indata!A:A,Indata!Q:Q)</f>
        <v>1312024</v>
      </c>
      <c r="E196" s="109">
        <f>_xlfn.XLOOKUP(A196,Indata!A:A,Indata!O:O)</f>
        <v>1232604</v>
      </c>
      <c r="F196" s="109">
        <f>_xlfn.XLOOKUP(A196,Indata!A:A,Indata!P:P)</f>
        <v>76000</v>
      </c>
      <c r="G196" s="109">
        <f>_xlfn.XLOOKUP(A196,Indata!A:A,Indata!Q:Q)</f>
        <v>3420</v>
      </c>
      <c r="H196" s="108">
        <f>_xlfn.XLOOKUP(A196,Indata!A:A,Indata!R:R)</f>
        <v>0</v>
      </c>
      <c r="I196" s="110">
        <f t="shared" si="63"/>
        <v>15.318568117434973</v>
      </c>
      <c r="J196" s="110">
        <f t="shared" si="64"/>
        <v>14.428909231381546</v>
      </c>
      <c r="K196" s="110">
        <f t="shared" si="65"/>
        <v>0.88965888605342636</v>
      </c>
      <c r="L196" s="110">
        <f t="shared" si="66"/>
        <v>4.0034649872404189E-2</v>
      </c>
      <c r="M196" s="110" t="str">
        <f t="shared" si="67"/>
        <v>0</v>
      </c>
      <c r="N196" s="67">
        <f>_xlfn.XLOOKUP(A196,'Beräkning prediktionsvärde'!$A$2:$A$291,'Beräkning prediktionsvärde'!$Q$2:$Q$291)</f>
        <v>44.521753251807979</v>
      </c>
      <c r="O196" s="68">
        <f t="shared" si="68"/>
        <v>3803315.2932889485</v>
      </c>
      <c r="P196" s="35">
        <f t="shared" si="69"/>
        <v>-29.203185134373008</v>
      </c>
      <c r="Q196" s="69">
        <f t="shared" si="70"/>
        <v>-0.65593070805645093</v>
      </c>
      <c r="R196" s="70">
        <f t="shared" si="71"/>
        <v>41.936056396886698</v>
      </c>
      <c r="S196" s="70">
        <f t="shared" si="72"/>
        <v>2.58569685492128</v>
      </c>
      <c r="T196" s="70">
        <f t="shared" si="73"/>
        <v>0</v>
      </c>
      <c r="U196" s="68">
        <f t="shared" si="74"/>
        <v>3582429.5537604429</v>
      </c>
      <c r="V196" s="68">
        <f t="shared" si="75"/>
        <v>220885.73952850528</v>
      </c>
      <c r="W196" s="68">
        <f t="shared" si="76"/>
        <v>0</v>
      </c>
      <c r="X196" s="68">
        <f t="shared" si="77"/>
        <v>1308604</v>
      </c>
      <c r="Y196" s="68">
        <f t="shared" si="78"/>
        <v>1232604</v>
      </c>
      <c r="Z196" s="68">
        <f t="shared" si="79"/>
        <v>76000</v>
      </c>
      <c r="AA196" s="68">
        <f t="shared" si="80"/>
        <v>0</v>
      </c>
      <c r="AB196" s="68">
        <f>Y196*Skräpmätning!$B$5</f>
        <v>714848.68980000005</v>
      </c>
      <c r="AC196" s="68">
        <f>Z196*Skräpmätning!$B$5</f>
        <v>44076.200000000004</v>
      </c>
      <c r="AD196" s="68">
        <f t="shared" ref="AD196:AD259" si="83">$G196</f>
        <v>3420</v>
      </c>
      <c r="AE196" s="68">
        <f t="shared" si="81"/>
        <v>0</v>
      </c>
      <c r="AF196" s="68">
        <f t="shared" si="82"/>
        <v>762344.8898</v>
      </c>
      <c r="AH196" s="68"/>
    </row>
    <row r="197" spans="1:34" ht="16" x14ac:dyDescent="0.35">
      <c r="A197" s="55" t="s">
        <v>309</v>
      </c>
      <c r="B197" s="66">
        <f>_xlfn.XLOOKUP(A197,Indata!A:A,Indata!C:C)</f>
        <v>2387</v>
      </c>
      <c r="C197" s="108">
        <f>_xlfn.XLOOKUP(A197,Indata!A:A,Indata!S:S)</f>
        <v>49345</v>
      </c>
      <c r="D197" s="108">
        <f>_xlfn.XLOOKUP(A197,Indata!A:A,Indata!S:S)+_xlfn.XLOOKUP(A197,Indata!A:A,Indata!Q:Q)</f>
        <v>52248</v>
      </c>
      <c r="E197" s="109">
        <f>_xlfn.XLOOKUP(A197,Indata!A:A,Indata!O:O)</f>
        <v>46442</v>
      </c>
      <c r="F197" s="109">
        <f>_xlfn.XLOOKUP(A197,Indata!A:A,Indata!P:P)</f>
        <v>2903</v>
      </c>
      <c r="G197" s="109">
        <f>_xlfn.XLOOKUP(A197,Indata!A:A,Indata!Q:Q)</f>
        <v>2903</v>
      </c>
      <c r="H197" s="108">
        <f>_xlfn.XLOOKUP(A197,Indata!A:A,Indata!R:R)</f>
        <v>0</v>
      </c>
      <c r="I197" s="110">
        <f t="shared" si="63"/>
        <v>20.672392124005029</v>
      </c>
      <c r="J197" s="110">
        <f t="shared" si="64"/>
        <v>19.456221198156683</v>
      </c>
      <c r="K197" s="110">
        <f t="shared" si="65"/>
        <v>1.2161709258483453</v>
      </c>
      <c r="L197" s="110">
        <f t="shared" si="66"/>
        <v>1.2161709258483453</v>
      </c>
      <c r="M197" s="110" t="str">
        <f t="shared" si="67"/>
        <v>0</v>
      </c>
      <c r="N197" s="67">
        <f>_xlfn.XLOOKUP(A197,'Beräkning prediktionsvärde'!$A$2:$A$291,'Beräkning prediktionsvärde'!$Q$2:$Q$291)</f>
        <v>31.579573493957223</v>
      </c>
      <c r="O197" s="68">
        <f t="shared" si="68"/>
        <v>75380.441930075889</v>
      </c>
      <c r="P197" s="35">
        <f t="shared" si="69"/>
        <v>-10.907181369952195</v>
      </c>
      <c r="Q197" s="69">
        <f t="shared" si="70"/>
        <v>-0.34538722861596888</v>
      </c>
      <c r="R197" s="70">
        <f t="shared" si="71"/>
        <v>29.721725650144116</v>
      </c>
      <c r="S197" s="70">
        <f t="shared" si="72"/>
        <v>1.8578478438131081</v>
      </c>
      <c r="T197" s="70">
        <f t="shared" si="73"/>
        <v>0</v>
      </c>
      <c r="U197" s="68">
        <f t="shared" si="74"/>
        <v>70945.759126894001</v>
      </c>
      <c r="V197" s="68">
        <f t="shared" si="75"/>
        <v>4434.6828031818886</v>
      </c>
      <c r="W197" s="68">
        <f t="shared" si="76"/>
        <v>0</v>
      </c>
      <c r="X197" s="68">
        <f t="shared" si="77"/>
        <v>49345</v>
      </c>
      <c r="Y197" s="68">
        <f t="shared" si="78"/>
        <v>46442</v>
      </c>
      <c r="Z197" s="68">
        <f t="shared" si="79"/>
        <v>2903</v>
      </c>
      <c r="AA197" s="68">
        <f t="shared" si="80"/>
        <v>0</v>
      </c>
      <c r="AB197" s="68">
        <f>Y197*Skräpmätning!$B$5</f>
        <v>26934.037900000003</v>
      </c>
      <c r="AC197" s="68">
        <f>Z197*Skräpmätning!$B$5</f>
        <v>1683.5948500000002</v>
      </c>
      <c r="AD197" s="68">
        <f t="shared" si="83"/>
        <v>2903</v>
      </c>
      <c r="AE197" s="68">
        <f t="shared" si="81"/>
        <v>0</v>
      </c>
      <c r="AF197" s="68">
        <f t="shared" si="82"/>
        <v>31520.632750000004</v>
      </c>
      <c r="AH197" s="68"/>
    </row>
    <row r="198" spans="1:34" ht="16" x14ac:dyDescent="0.35">
      <c r="A198" s="55" t="s">
        <v>173</v>
      </c>
      <c r="B198" s="66">
        <f>_xlfn.XLOOKUP(A198,Indata!A:A,Indata!C:C)</f>
        <v>9052</v>
      </c>
      <c r="C198" s="108">
        <f>_xlfn.XLOOKUP(A198,Indata!A:A,Indata!S:S)</f>
        <v>980325</v>
      </c>
      <c r="D198" s="108">
        <f>_xlfn.XLOOKUP(A198,Indata!A:A,Indata!S:S)+_xlfn.XLOOKUP(A198,Indata!A:A,Indata!Q:Q)</f>
        <v>996805</v>
      </c>
      <c r="E198" s="109">
        <f>_xlfn.XLOOKUP(A198,Indata!A:A,Indata!O:O)</f>
        <v>881205</v>
      </c>
      <c r="F198" s="109">
        <f>_xlfn.XLOOKUP(A198,Indata!A:A,Indata!P:P)</f>
        <v>43520</v>
      </c>
      <c r="G198" s="109">
        <f>_xlfn.XLOOKUP(A198,Indata!A:A,Indata!Q:Q)</f>
        <v>16480</v>
      </c>
      <c r="H198" s="108">
        <f>_xlfn.XLOOKUP(A198,Indata!A:A,Indata!R:R)</f>
        <v>55600</v>
      </c>
      <c r="I198" s="110">
        <f t="shared" si="63"/>
        <v>108.29927087936368</v>
      </c>
      <c r="J198" s="110">
        <f t="shared" si="64"/>
        <v>97.349204595669462</v>
      </c>
      <c r="K198" s="110">
        <f t="shared" si="65"/>
        <v>4.8077772867874504</v>
      </c>
      <c r="L198" s="110">
        <f t="shared" si="66"/>
        <v>1.8205921343349536</v>
      </c>
      <c r="M198" s="110">
        <f t="shared" si="67"/>
        <v>6.1422889969067613</v>
      </c>
      <c r="N198" s="67">
        <f>_xlfn.XLOOKUP(A198,'Beräkning prediktionsvärde'!$A$2:$A$291,'Beräkning prediktionsvärde'!$Q$2:$Q$291)</f>
        <v>33.734892636313553</v>
      </c>
      <c r="O198" s="68">
        <f t="shared" si="68"/>
        <v>305368.24814391026</v>
      </c>
      <c r="P198" s="35">
        <f t="shared" si="69"/>
        <v>74.564378243050129</v>
      </c>
      <c r="Q198" s="69">
        <f t="shared" si="70"/>
        <v>2.2103042996729783</v>
      </c>
      <c r="R198" s="70">
        <f t="shared" si="71"/>
        <v>30.323980379550335</v>
      </c>
      <c r="S198" s="70">
        <f t="shared" si="72"/>
        <v>1.4976079642285629</v>
      </c>
      <c r="T198" s="70">
        <f t="shared" si="73"/>
        <v>1.9133042925346531</v>
      </c>
      <c r="U198" s="68">
        <f t="shared" si="74"/>
        <v>274492.67039568961</v>
      </c>
      <c r="V198" s="68">
        <f t="shared" si="75"/>
        <v>13556.347292196951</v>
      </c>
      <c r="W198" s="68">
        <f t="shared" si="76"/>
        <v>17319.230456023681</v>
      </c>
      <c r="X198" s="68">
        <f t="shared" si="77"/>
        <v>305368.24814391026</v>
      </c>
      <c r="Y198" s="68">
        <f t="shared" si="78"/>
        <v>274492.67039568961</v>
      </c>
      <c r="Z198" s="68">
        <f t="shared" si="79"/>
        <v>13556.34729219695</v>
      </c>
      <c r="AA198" s="68">
        <f t="shared" si="80"/>
        <v>17319.230456023677</v>
      </c>
      <c r="AB198" s="68">
        <f>Y198*Skräpmätning!$B$5</f>
        <v>159192.02419598022</v>
      </c>
      <c r="AC198" s="68">
        <f>Z198*Skräpmätning!$B$5</f>
        <v>7862.0036121096218</v>
      </c>
      <c r="AD198" s="68">
        <f t="shared" si="83"/>
        <v>16480</v>
      </c>
      <c r="AE198" s="68">
        <f t="shared" si="81"/>
        <v>17319.230456023677</v>
      </c>
      <c r="AF198" s="68">
        <f t="shared" si="82"/>
        <v>200853.25826411354</v>
      </c>
      <c r="AH198" s="68"/>
    </row>
    <row r="199" spans="1:34" ht="16" x14ac:dyDescent="0.35">
      <c r="A199" s="55" t="s">
        <v>127</v>
      </c>
      <c r="B199" s="66">
        <f>_xlfn.XLOOKUP(A199,Indata!A:A,Indata!C:C)</f>
        <v>27152</v>
      </c>
      <c r="C199" s="108">
        <f>_xlfn.XLOOKUP(A199,Indata!A:A,Indata!S:S)</f>
        <v>793800</v>
      </c>
      <c r="D199" s="108">
        <f>_xlfn.XLOOKUP(A199,Indata!A:A,Indata!S:S)+_xlfn.XLOOKUP(A199,Indata!A:A,Indata!Q:Q)</f>
        <v>831400</v>
      </c>
      <c r="E199" s="109">
        <f>_xlfn.XLOOKUP(A199,Indata!A:A,Indata!O:O)</f>
        <v>742000</v>
      </c>
      <c r="F199" s="109">
        <f>_xlfn.XLOOKUP(A199,Indata!A:A,Indata!P:P)</f>
        <v>51800</v>
      </c>
      <c r="G199" s="109">
        <f>_xlfn.XLOOKUP(A199,Indata!A:A,Indata!Q:Q)</f>
        <v>37600</v>
      </c>
      <c r="H199" s="108">
        <f>_xlfn.XLOOKUP(A199,Indata!A:A,Indata!R:R)</f>
        <v>0</v>
      </c>
      <c r="I199" s="110">
        <f t="shared" si="63"/>
        <v>29.235415439010019</v>
      </c>
      <c r="J199" s="110">
        <f t="shared" si="64"/>
        <v>27.327637006482028</v>
      </c>
      <c r="K199" s="110">
        <f t="shared" si="65"/>
        <v>1.9077784325279905</v>
      </c>
      <c r="L199" s="110">
        <f t="shared" si="66"/>
        <v>1.3847967000589274</v>
      </c>
      <c r="M199" s="110" t="str">
        <f t="shared" si="67"/>
        <v>0</v>
      </c>
      <c r="N199" s="67">
        <f>_xlfn.XLOOKUP(A199,'Beräkning prediktionsvärde'!$A$2:$A$291,'Beräkning prediktionsvärde'!$Q$2:$Q$291)</f>
        <v>35.724299284857878</v>
      </c>
      <c r="O199" s="68">
        <f t="shared" si="68"/>
        <v>969986.17418246111</v>
      </c>
      <c r="P199" s="35">
        <f t="shared" si="69"/>
        <v>-6.4888838458478588</v>
      </c>
      <c r="Q199" s="69">
        <f t="shared" si="70"/>
        <v>-0.18163782007610271</v>
      </c>
      <c r="R199" s="70">
        <f t="shared" si="71"/>
        <v>33.393083987609657</v>
      </c>
      <c r="S199" s="70">
        <f t="shared" si="72"/>
        <v>2.331215297248221</v>
      </c>
      <c r="T199" s="70">
        <f t="shared" si="73"/>
        <v>0</v>
      </c>
      <c r="U199" s="68">
        <f t="shared" si="74"/>
        <v>906689.01643157739</v>
      </c>
      <c r="V199" s="68">
        <f t="shared" si="75"/>
        <v>63297.157750883693</v>
      </c>
      <c r="W199" s="68">
        <f t="shared" si="76"/>
        <v>0</v>
      </c>
      <c r="X199" s="68">
        <f t="shared" si="77"/>
        <v>793800</v>
      </c>
      <c r="Y199" s="68">
        <f t="shared" si="78"/>
        <v>742000</v>
      </c>
      <c r="Z199" s="68">
        <f t="shared" si="79"/>
        <v>51800</v>
      </c>
      <c r="AA199" s="68">
        <f t="shared" si="80"/>
        <v>0</v>
      </c>
      <c r="AB199" s="68">
        <f>Y199*Skräpmätning!$B$5</f>
        <v>430322.90000000008</v>
      </c>
      <c r="AC199" s="68">
        <f>Z199*Skräpmätning!$B$5</f>
        <v>30041.410000000003</v>
      </c>
      <c r="AD199" s="68">
        <f t="shared" si="83"/>
        <v>37600</v>
      </c>
      <c r="AE199" s="68">
        <f t="shared" si="81"/>
        <v>0</v>
      </c>
      <c r="AF199" s="68">
        <f t="shared" si="82"/>
        <v>497964.31000000006</v>
      </c>
      <c r="AH199" s="68"/>
    </row>
    <row r="200" spans="1:34" ht="16" x14ac:dyDescent="0.35">
      <c r="A200" s="55" t="s">
        <v>170</v>
      </c>
      <c r="B200" s="66">
        <f>_xlfn.XLOOKUP(A200,Indata!A:A,Indata!C:C)</f>
        <v>27862</v>
      </c>
      <c r="C200" s="108">
        <f>_xlfn.XLOOKUP(A200,Indata!A:A,Indata!S:S)</f>
        <v>390400</v>
      </c>
      <c r="D200" s="108">
        <f>_xlfn.XLOOKUP(A200,Indata!A:A,Indata!S:S)+_xlfn.XLOOKUP(A200,Indata!A:A,Indata!Q:Q)</f>
        <v>399150</v>
      </c>
      <c r="E200" s="109">
        <f>_xlfn.XLOOKUP(A200,Indata!A:A,Indata!O:O)</f>
        <v>358400</v>
      </c>
      <c r="F200" s="109">
        <f>_xlfn.XLOOKUP(A200,Indata!A:A,Indata!P:P)</f>
        <v>32000</v>
      </c>
      <c r="G200" s="109">
        <f>_xlfn.XLOOKUP(A200,Indata!A:A,Indata!Q:Q)</f>
        <v>8750</v>
      </c>
      <c r="H200" s="108">
        <f>_xlfn.XLOOKUP(A200,Indata!A:A,Indata!R:R)</f>
        <v>0</v>
      </c>
      <c r="I200" s="110">
        <f t="shared" si="63"/>
        <v>14.011915871078889</v>
      </c>
      <c r="J200" s="110">
        <f t="shared" si="64"/>
        <v>12.863398176728161</v>
      </c>
      <c r="K200" s="110">
        <f t="shared" si="65"/>
        <v>1.1485176943507287</v>
      </c>
      <c r="L200" s="110">
        <f t="shared" si="66"/>
        <v>0.31404780704902735</v>
      </c>
      <c r="M200" s="110" t="str">
        <f t="shared" si="67"/>
        <v>0</v>
      </c>
      <c r="N200" s="67">
        <f>_xlfn.XLOOKUP(A200,'Beräkning prediktionsvärde'!$A$2:$A$291,'Beräkning prediktionsvärde'!$Q$2:$Q$291)</f>
        <v>33.954213782561098</v>
      </c>
      <c r="O200" s="68">
        <f t="shared" si="68"/>
        <v>946032.30440971733</v>
      </c>
      <c r="P200" s="35">
        <f t="shared" si="69"/>
        <v>-19.942297911482207</v>
      </c>
      <c r="Q200" s="69">
        <f t="shared" si="70"/>
        <v>-0.58732910263186788</v>
      </c>
      <c r="R200" s="70">
        <f t="shared" si="71"/>
        <v>31.171081505301991</v>
      </c>
      <c r="S200" s="70">
        <f t="shared" si="72"/>
        <v>2.7831322772591061</v>
      </c>
      <c r="T200" s="70">
        <f t="shared" si="73"/>
        <v>0</v>
      </c>
      <c r="U200" s="68">
        <f t="shared" si="74"/>
        <v>868488.67290072411</v>
      </c>
      <c r="V200" s="68">
        <f t="shared" si="75"/>
        <v>77543.631508993218</v>
      </c>
      <c r="W200" s="68">
        <f t="shared" si="76"/>
        <v>0</v>
      </c>
      <c r="X200" s="68">
        <f t="shared" si="77"/>
        <v>390400</v>
      </c>
      <c r="Y200" s="68">
        <f t="shared" si="78"/>
        <v>358400</v>
      </c>
      <c r="Z200" s="68">
        <f t="shared" si="79"/>
        <v>31999.999999999996</v>
      </c>
      <c r="AA200" s="68">
        <f t="shared" si="80"/>
        <v>0</v>
      </c>
      <c r="AB200" s="68">
        <f>Y200*Skräpmätning!$B$5</f>
        <v>207854.08000000002</v>
      </c>
      <c r="AC200" s="68">
        <f>Z200*Skräpmätning!$B$5</f>
        <v>18558.400000000001</v>
      </c>
      <c r="AD200" s="68">
        <f t="shared" si="83"/>
        <v>8750</v>
      </c>
      <c r="AE200" s="68">
        <f t="shared" si="81"/>
        <v>0</v>
      </c>
      <c r="AF200" s="68">
        <f t="shared" si="82"/>
        <v>235162.48</v>
      </c>
      <c r="AH200" s="68"/>
    </row>
    <row r="201" spans="1:34" ht="16" x14ac:dyDescent="0.35">
      <c r="A201" s="55" t="s">
        <v>31</v>
      </c>
      <c r="B201" s="66">
        <f>_xlfn.XLOOKUP(A201,Indata!A:A,Indata!C:C)</f>
        <v>988943</v>
      </c>
      <c r="C201" s="108">
        <f>_xlfn.XLOOKUP(A201,Indata!A:A,Indata!S:S)</f>
        <v>85000000</v>
      </c>
      <c r="D201" s="108">
        <f>_xlfn.XLOOKUP(A201,Indata!A:A,Indata!S:S)+_xlfn.XLOOKUP(A201,Indata!A:A,Indata!Q:Q)</f>
        <v>85040000</v>
      </c>
      <c r="E201" s="109">
        <f>_xlfn.XLOOKUP(A201,Indata!A:A,Indata!O:O)</f>
        <v>81500000</v>
      </c>
      <c r="F201" s="109">
        <f>_xlfn.XLOOKUP(A201,Indata!A:A,Indata!P:P)</f>
        <v>3000000</v>
      </c>
      <c r="G201" s="109">
        <f>_xlfn.XLOOKUP(A201,Indata!A:A,Indata!Q:Q)</f>
        <v>40000</v>
      </c>
      <c r="H201" s="108">
        <f>_xlfn.XLOOKUP(A201,Indata!A:A,Indata!R:R)</f>
        <v>500000</v>
      </c>
      <c r="I201" s="110">
        <f t="shared" si="63"/>
        <v>85.95035305371492</v>
      </c>
      <c r="J201" s="110">
        <f t="shared" si="64"/>
        <v>82.411220869150199</v>
      </c>
      <c r="K201" s="110">
        <f t="shared" si="65"/>
        <v>3.0335418724840562</v>
      </c>
      <c r="L201" s="110">
        <f t="shared" si="66"/>
        <v>4.044722496645408E-2</v>
      </c>
      <c r="M201" s="110">
        <f t="shared" si="67"/>
        <v>0.50559031208067606</v>
      </c>
      <c r="N201" s="67">
        <f>_xlfn.XLOOKUP(A201,'Beräkning prediktionsvärde'!$A$2:$A$291,'Beräkning prediktionsvärde'!$Q$2:$Q$291)</f>
        <v>94.027678609149916</v>
      </c>
      <c r="O201" s="68">
        <f t="shared" si="68"/>
        <v>92988014.566768542</v>
      </c>
      <c r="P201" s="35">
        <f t="shared" si="69"/>
        <v>-8.0773255554349959</v>
      </c>
      <c r="Q201" s="69">
        <f t="shared" si="70"/>
        <v>-8.5903700643407938E-2</v>
      </c>
      <c r="R201" s="70">
        <f t="shared" si="71"/>
        <v>90.15595066642021</v>
      </c>
      <c r="S201" s="70">
        <f t="shared" si="72"/>
        <v>3.3186239509111735</v>
      </c>
      <c r="T201" s="70">
        <f t="shared" si="73"/>
        <v>0.55310399181852887</v>
      </c>
      <c r="U201" s="68">
        <f t="shared" si="74"/>
        <v>89159096.3199016</v>
      </c>
      <c r="V201" s="68">
        <f t="shared" si="75"/>
        <v>3281929.9258859488</v>
      </c>
      <c r="W201" s="68">
        <f t="shared" si="76"/>
        <v>546988.32098099135</v>
      </c>
      <c r="X201" s="68">
        <f t="shared" si="77"/>
        <v>85000000</v>
      </c>
      <c r="Y201" s="68">
        <f t="shared" si="78"/>
        <v>81500000</v>
      </c>
      <c r="Z201" s="68">
        <f t="shared" si="79"/>
        <v>3000000</v>
      </c>
      <c r="AA201" s="68">
        <f t="shared" si="80"/>
        <v>500000</v>
      </c>
      <c r="AB201" s="68">
        <f>Y201*Skräpmätning!$B$5</f>
        <v>47265925.000000007</v>
      </c>
      <c r="AC201" s="68">
        <f>Z201*Skräpmätning!$B$5</f>
        <v>1739850.0000000002</v>
      </c>
      <c r="AD201" s="68">
        <f t="shared" si="83"/>
        <v>40000</v>
      </c>
      <c r="AE201" s="68">
        <f t="shared" si="81"/>
        <v>500000</v>
      </c>
      <c r="AF201" s="68">
        <f t="shared" si="82"/>
        <v>49545775.000000007</v>
      </c>
      <c r="AH201" s="68"/>
    </row>
    <row r="202" spans="1:34" ht="16" x14ac:dyDescent="0.35">
      <c r="A202" s="55" t="s">
        <v>220</v>
      </c>
      <c r="B202" s="66">
        <f>_xlfn.XLOOKUP(A202,Indata!A:A,Indata!C:C)</f>
        <v>3801</v>
      </c>
      <c r="C202" s="108">
        <f>_xlfn.XLOOKUP(A202,Indata!A:A,Indata!S:S)</f>
        <v>10000</v>
      </c>
      <c r="D202" s="108">
        <f>_xlfn.XLOOKUP(A202,Indata!A:A,Indata!S:S)+_xlfn.XLOOKUP(A202,Indata!A:A,Indata!Q:Q)</f>
        <v>11000</v>
      </c>
      <c r="E202" s="109">
        <f>_xlfn.XLOOKUP(A202,Indata!A:A,Indata!O:O)</f>
        <v>10000</v>
      </c>
      <c r="F202" s="109">
        <f>_xlfn.XLOOKUP(A202,Indata!A:A,Indata!P:P)</f>
        <v>0</v>
      </c>
      <c r="G202" s="109">
        <f>_xlfn.XLOOKUP(A202,Indata!A:A,Indata!Q:Q)</f>
        <v>1000</v>
      </c>
      <c r="H202" s="108">
        <f>_xlfn.XLOOKUP(A202,Indata!A:A,Indata!R:R)</f>
        <v>0</v>
      </c>
      <c r="I202" s="110">
        <f t="shared" si="63"/>
        <v>2.6308866087871614</v>
      </c>
      <c r="J202" s="110">
        <f t="shared" si="64"/>
        <v>2.6308866087871614</v>
      </c>
      <c r="K202" s="110" t="str">
        <f t="shared" si="65"/>
        <v>0</v>
      </c>
      <c r="L202" s="110">
        <f t="shared" si="66"/>
        <v>0.26308866087871613</v>
      </c>
      <c r="M202" s="110" t="str">
        <f t="shared" si="67"/>
        <v>0</v>
      </c>
      <c r="N202" s="67">
        <f>_xlfn.XLOOKUP(A202,'Beräkning prediktionsvärde'!$A$2:$A$291,'Beräkning prediktionsvärde'!$Q$2:$Q$291)</f>
        <v>33.314742124864104</v>
      </c>
      <c r="O202" s="68">
        <f t="shared" si="68"/>
        <v>126629.33481660846</v>
      </c>
      <c r="P202" s="35">
        <f t="shared" si="69"/>
        <v>-30.683855516076942</v>
      </c>
      <c r="Q202" s="69">
        <f t="shared" si="70"/>
        <v>-0.92102935694574606</v>
      </c>
      <c r="R202" s="70">
        <f t="shared" si="71"/>
        <v>33.314742124864104</v>
      </c>
      <c r="S202" s="70">
        <f t="shared" si="72"/>
        <v>0</v>
      </c>
      <c r="T202" s="70">
        <f t="shared" si="73"/>
        <v>0</v>
      </c>
      <c r="U202" s="68">
        <f t="shared" si="74"/>
        <v>126629.33481660846</v>
      </c>
      <c r="V202" s="68">
        <f t="shared" si="75"/>
        <v>0</v>
      </c>
      <c r="W202" s="68">
        <f t="shared" si="76"/>
        <v>0</v>
      </c>
      <c r="X202" s="68">
        <f t="shared" si="77"/>
        <v>10000</v>
      </c>
      <c r="Y202" s="68">
        <f t="shared" si="78"/>
        <v>10000</v>
      </c>
      <c r="Z202" s="68">
        <f t="shared" si="79"/>
        <v>0</v>
      </c>
      <c r="AA202" s="68">
        <f t="shared" si="80"/>
        <v>0</v>
      </c>
      <c r="AB202" s="68">
        <f>Y202*Skräpmätning!$B$5</f>
        <v>5799.5000000000009</v>
      </c>
      <c r="AC202" s="68">
        <f>Z202*Skräpmätning!$B$5</f>
        <v>0</v>
      </c>
      <c r="AD202" s="68">
        <f t="shared" si="83"/>
        <v>1000</v>
      </c>
      <c r="AE202" s="68">
        <f t="shared" si="81"/>
        <v>0</v>
      </c>
      <c r="AF202" s="68">
        <f t="shared" si="82"/>
        <v>6799.5000000000009</v>
      </c>
      <c r="AH202" s="68"/>
    </row>
    <row r="203" spans="1:34" ht="16" x14ac:dyDescent="0.35">
      <c r="A203" s="55" t="s">
        <v>308</v>
      </c>
      <c r="B203" s="66">
        <f>_xlfn.XLOOKUP(A203,Indata!A:A,Indata!C:C)</f>
        <v>5621</v>
      </c>
      <c r="C203" s="108">
        <f>_xlfn.XLOOKUP(A203,Indata!A:A,Indata!S:S)</f>
        <v>92589</v>
      </c>
      <c r="D203" s="108">
        <f>_xlfn.XLOOKUP(A203,Indata!A:A,Indata!S:S)+_xlfn.XLOOKUP(A203,Indata!A:A,Indata!Q:Q)</f>
        <v>94435</v>
      </c>
      <c r="E203" s="109">
        <f>_xlfn.XLOOKUP(A203,Indata!A:A,Indata!O:O)</f>
        <v>86425</v>
      </c>
      <c r="F203" s="109">
        <f>_xlfn.XLOOKUP(A203,Indata!A:A,Indata!P:P)</f>
        <v>1964</v>
      </c>
      <c r="G203" s="109">
        <f>_xlfn.XLOOKUP(A203,Indata!A:A,Indata!Q:Q)</f>
        <v>1846</v>
      </c>
      <c r="H203" s="108">
        <f>_xlfn.XLOOKUP(A203,Indata!A:A,Indata!R:R)</f>
        <v>4200</v>
      </c>
      <c r="I203" s="110">
        <f t="shared" si="63"/>
        <v>16.471980074719802</v>
      </c>
      <c r="J203" s="110">
        <f t="shared" si="64"/>
        <v>15.375378046610923</v>
      </c>
      <c r="K203" s="110">
        <f t="shared" si="65"/>
        <v>0.34940402063689735</v>
      </c>
      <c r="L203" s="110">
        <f t="shared" si="66"/>
        <v>0.32841131471268459</v>
      </c>
      <c r="M203" s="110">
        <f t="shared" si="67"/>
        <v>0.74719800747198006</v>
      </c>
      <c r="N203" s="67">
        <f>_xlfn.XLOOKUP(A203,'Beräkning prediktionsvärde'!$A$2:$A$291,'Beräkning prediktionsvärde'!$Q$2:$Q$291)</f>
        <v>31.412747573255348</v>
      </c>
      <c r="O203" s="68">
        <f t="shared" si="68"/>
        <v>176571.05410926833</v>
      </c>
      <c r="P203" s="35">
        <f t="shared" si="69"/>
        <v>-14.940767498535546</v>
      </c>
      <c r="Q203" s="69">
        <f t="shared" si="70"/>
        <v>-0.47562752871881991</v>
      </c>
      <c r="R203" s="70">
        <f t="shared" si="71"/>
        <v>29.321482130907491</v>
      </c>
      <c r="S203" s="70">
        <f t="shared" si="72"/>
        <v>0.66632792484931802</v>
      </c>
      <c r="T203" s="70">
        <f t="shared" si="73"/>
        <v>1.4249375174985417</v>
      </c>
      <c r="U203" s="68">
        <f t="shared" si="74"/>
        <v>164816.05105783101</v>
      </c>
      <c r="V203" s="68">
        <f t="shared" si="75"/>
        <v>3745.4292655780164</v>
      </c>
      <c r="W203" s="68">
        <f t="shared" si="76"/>
        <v>8009.5737858593029</v>
      </c>
      <c r="X203" s="68">
        <f t="shared" si="77"/>
        <v>92589</v>
      </c>
      <c r="Y203" s="68">
        <f t="shared" si="78"/>
        <v>86425</v>
      </c>
      <c r="Z203" s="68">
        <f t="shared" si="79"/>
        <v>1964</v>
      </c>
      <c r="AA203" s="68">
        <f t="shared" si="80"/>
        <v>4200</v>
      </c>
      <c r="AB203" s="68">
        <f>Y203*Skräpmätning!$B$5</f>
        <v>50122.178750000006</v>
      </c>
      <c r="AC203" s="68">
        <f>Z203*Skräpmätning!$B$5</f>
        <v>1139.0218000000002</v>
      </c>
      <c r="AD203" s="68">
        <f t="shared" si="83"/>
        <v>1846</v>
      </c>
      <c r="AE203" s="68">
        <f t="shared" si="81"/>
        <v>4200</v>
      </c>
      <c r="AF203" s="68">
        <f t="shared" si="82"/>
        <v>57307.200550000009</v>
      </c>
      <c r="AH203" s="68"/>
    </row>
    <row r="204" spans="1:34" ht="16" x14ac:dyDescent="0.35">
      <c r="A204" s="55" t="s">
        <v>63</v>
      </c>
      <c r="B204" s="66">
        <f>_xlfn.XLOOKUP(A204,Indata!A:A,Indata!C:C)</f>
        <v>38917</v>
      </c>
      <c r="C204" s="108">
        <f>_xlfn.XLOOKUP(A204,Indata!A:A,Indata!S:S)</f>
        <v>1784000</v>
      </c>
      <c r="D204" s="108">
        <f>_xlfn.XLOOKUP(A204,Indata!A:A,Indata!S:S)+_xlfn.XLOOKUP(A204,Indata!A:A,Indata!Q:Q)</f>
        <v>1796000</v>
      </c>
      <c r="E204" s="109">
        <f>_xlfn.XLOOKUP(A204,Indata!A:A,Indata!O:O)</f>
        <v>1732000</v>
      </c>
      <c r="F204" s="109">
        <f>_xlfn.XLOOKUP(A204,Indata!A:A,Indata!P:P)</f>
        <v>50000</v>
      </c>
      <c r="G204" s="109">
        <f>_xlfn.XLOOKUP(A204,Indata!A:A,Indata!Q:Q)</f>
        <v>12000</v>
      </c>
      <c r="H204" s="108">
        <f>_xlfn.XLOOKUP(A204,Indata!A:A,Indata!R:R)</f>
        <v>2000</v>
      </c>
      <c r="I204" s="110">
        <f t="shared" si="63"/>
        <v>45.841149112213174</v>
      </c>
      <c r="J204" s="110">
        <f t="shared" si="64"/>
        <v>44.504972120153148</v>
      </c>
      <c r="K204" s="110">
        <f t="shared" si="65"/>
        <v>1.2847855692884858</v>
      </c>
      <c r="L204" s="110">
        <f t="shared" si="66"/>
        <v>0.30834853662923656</v>
      </c>
      <c r="M204" s="110">
        <f t="shared" si="67"/>
        <v>5.1391422771539429E-2</v>
      </c>
      <c r="N204" s="67">
        <f>_xlfn.XLOOKUP(A204,'Beräkning prediktionsvärde'!$A$2:$A$291,'Beräkning prediktionsvärde'!$Q$2:$Q$291)</f>
        <v>35.707737527133844</v>
      </c>
      <c r="O204" s="68">
        <f t="shared" si="68"/>
        <v>1389638.0213434678</v>
      </c>
      <c r="P204" s="35">
        <f t="shared" si="69"/>
        <v>10.13341158507933</v>
      </c>
      <c r="Q204" s="69">
        <f t="shared" si="70"/>
        <v>0.28378755661511967</v>
      </c>
      <c r="R204" s="70">
        <f t="shared" si="71"/>
        <v>34.666929034190481</v>
      </c>
      <c r="S204" s="70">
        <f t="shared" si="72"/>
        <v>1.0007773970609262</v>
      </c>
      <c r="T204" s="70">
        <f t="shared" si="73"/>
        <v>4.0031095882437043E-2</v>
      </c>
      <c r="U204" s="68">
        <f t="shared" si="74"/>
        <v>1349132.8772235909</v>
      </c>
      <c r="V204" s="68">
        <f t="shared" si="75"/>
        <v>38947.253961420065</v>
      </c>
      <c r="W204" s="68">
        <f t="shared" si="76"/>
        <v>1557.8901584568023</v>
      </c>
      <c r="X204" s="68">
        <f t="shared" si="77"/>
        <v>1389638.0213434678</v>
      </c>
      <c r="Y204" s="68">
        <f t="shared" si="78"/>
        <v>1349132.8772235909</v>
      </c>
      <c r="Z204" s="68">
        <f t="shared" si="79"/>
        <v>38947.253961420065</v>
      </c>
      <c r="AA204" s="68">
        <f t="shared" si="80"/>
        <v>1557.8901584568023</v>
      </c>
      <c r="AB204" s="68">
        <f>Y204*Skräpmätning!$B$5</f>
        <v>782429.61214582156</v>
      </c>
      <c r="AC204" s="68">
        <f>Z204*Skräpmätning!$B$5</f>
        <v>22587.45993492557</v>
      </c>
      <c r="AD204" s="68">
        <f t="shared" si="83"/>
        <v>12000</v>
      </c>
      <c r="AE204" s="68">
        <f t="shared" si="81"/>
        <v>1557.8901584568023</v>
      </c>
      <c r="AF204" s="68">
        <f t="shared" si="82"/>
        <v>818574.96223920386</v>
      </c>
      <c r="AH204" s="68"/>
    </row>
    <row r="205" spans="1:34" ht="16" x14ac:dyDescent="0.35">
      <c r="A205" s="55" t="s">
        <v>202</v>
      </c>
      <c r="B205" s="66">
        <f>_xlfn.XLOOKUP(A205,Indata!A:A,Indata!C:C)</f>
        <v>13476</v>
      </c>
      <c r="C205" s="108">
        <f>_xlfn.XLOOKUP(A205,Indata!A:A,Indata!S:S)</f>
        <v>655954</v>
      </c>
      <c r="D205" s="108">
        <f>_xlfn.XLOOKUP(A205,Indata!A:A,Indata!S:S)+_xlfn.XLOOKUP(A205,Indata!A:A,Indata!Q:Q)</f>
        <v>670954</v>
      </c>
      <c r="E205" s="109">
        <f>_xlfn.XLOOKUP(A205,Indata!A:A,Indata!O:O)</f>
        <v>568594</v>
      </c>
      <c r="F205" s="109">
        <f>_xlfn.XLOOKUP(A205,Indata!A:A,Indata!P:P)</f>
        <v>87360</v>
      </c>
      <c r="G205" s="109">
        <f>_xlfn.XLOOKUP(A205,Indata!A:A,Indata!Q:Q)</f>
        <v>15000</v>
      </c>
      <c r="H205" s="108">
        <f>_xlfn.XLOOKUP(A205,Indata!A:A,Indata!R:R)</f>
        <v>0</v>
      </c>
      <c r="I205" s="110">
        <f t="shared" si="63"/>
        <v>48.67571979815969</v>
      </c>
      <c r="J205" s="110">
        <f t="shared" si="64"/>
        <v>42.193084001187295</v>
      </c>
      <c r="K205" s="110">
        <f t="shared" si="65"/>
        <v>6.4826357969723958</v>
      </c>
      <c r="L205" s="110">
        <f t="shared" si="66"/>
        <v>1.1130899376669634</v>
      </c>
      <c r="M205" s="110" t="str">
        <f t="shared" si="67"/>
        <v>0</v>
      </c>
      <c r="N205" s="67">
        <f>_xlfn.XLOOKUP(A205,'Beräkning prediktionsvärde'!$A$2:$A$291,'Beräkning prediktionsvärde'!$Q$2:$Q$291)</f>
        <v>35.042895139404472</v>
      </c>
      <c r="O205" s="68">
        <f t="shared" si="68"/>
        <v>472238.05489861465</v>
      </c>
      <c r="P205" s="35">
        <f t="shared" si="69"/>
        <v>13.632824658755219</v>
      </c>
      <c r="Q205" s="69">
        <f t="shared" si="70"/>
        <v>0.38903248731368661</v>
      </c>
      <c r="R205" s="70">
        <f t="shared" si="71"/>
        <v>30.375879892331699</v>
      </c>
      <c r="S205" s="70">
        <f t="shared" si="72"/>
        <v>4.6670152470727748</v>
      </c>
      <c r="T205" s="70">
        <f t="shared" si="73"/>
        <v>0</v>
      </c>
      <c r="U205" s="68">
        <f t="shared" si="74"/>
        <v>409345.35742906196</v>
      </c>
      <c r="V205" s="68">
        <f t="shared" si="75"/>
        <v>62892.697469552717</v>
      </c>
      <c r="W205" s="68">
        <f t="shared" si="76"/>
        <v>0</v>
      </c>
      <c r="X205" s="68">
        <f t="shared" si="77"/>
        <v>472238.05489861465</v>
      </c>
      <c r="Y205" s="68">
        <f t="shared" si="78"/>
        <v>409345.35742906196</v>
      </c>
      <c r="Z205" s="68">
        <f t="shared" si="79"/>
        <v>62892.697469552702</v>
      </c>
      <c r="AA205" s="68">
        <f t="shared" si="80"/>
        <v>0</v>
      </c>
      <c r="AB205" s="68">
        <f>Y205*Skräpmätning!$B$5</f>
        <v>237399.84004098451</v>
      </c>
      <c r="AC205" s="68">
        <f>Z205*Skräpmätning!$B$5</f>
        <v>36474.619897467092</v>
      </c>
      <c r="AD205" s="68">
        <f t="shared" si="83"/>
        <v>15000</v>
      </c>
      <c r="AE205" s="68">
        <f t="shared" si="81"/>
        <v>0</v>
      </c>
      <c r="AF205" s="68">
        <f t="shared" si="82"/>
        <v>288874.45993845159</v>
      </c>
      <c r="AH205" s="68"/>
    </row>
    <row r="206" spans="1:34" ht="16" x14ac:dyDescent="0.35">
      <c r="A206" s="55" t="s">
        <v>296</v>
      </c>
      <c r="B206" s="66">
        <f>_xlfn.XLOOKUP(A206,Indata!A:A,Indata!C:C)</f>
        <v>11113</v>
      </c>
      <c r="C206" s="108">
        <f>_xlfn.XLOOKUP(A206,Indata!A:A,Indata!S:S)</f>
        <v>157000</v>
      </c>
      <c r="D206" s="108">
        <f>_xlfn.XLOOKUP(A206,Indata!A:A,Indata!S:S)+_xlfn.XLOOKUP(A206,Indata!A:A,Indata!Q:Q)</f>
        <v>158500</v>
      </c>
      <c r="E206" s="109">
        <f>_xlfn.XLOOKUP(A206,Indata!A:A,Indata!O:O)</f>
        <v>152000</v>
      </c>
      <c r="F206" s="109">
        <f>_xlfn.XLOOKUP(A206,Indata!A:A,Indata!P:P)</f>
        <v>5000</v>
      </c>
      <c r="G206" s="109">
        <f>_xlfn.XLOOKUP(A206,Indata!A:A,Indata!Q:Q)</f>
        <v>1500</v>
      </c>
      <c r="H206" s="108">
        <f>_xlfn.XLOOKUP(A206,Indata!A:A,Indata!R:R)</f>
        <v>0</v>
      </c>
      <c r="I206" s="110">
        <f t="shared" si="63"/>
        <v>14.127598308287592</v>
      </c>
      <c r="J206" s="110">
        <f t="shared" si="64"/>
        <v>13.677674795284801</v>
      </c>
      <c r="K206" s="110">
        <f t="shared" si="65"/>
        <v>0.44992351300278954</v>
      </c>
      <c r="L206" s="110">
        <f t="shared" si="66"/>
        <v>0.13497705390083686</v>
      </c>
      <c r="M206" s="110" t="str">
        <f t="shared" si="67"/>
        <v>0</v>
      </c>
      <c r="N206" s="67">
        <f>_xlfn.XLOOKUP(A206,'Beräkning prediktionsvärde'!$A$2:$A$291,'Beräkning prediktionsvärde'!$Q$2:$Q$291)</f>
        <v>28.933142669341709</v>
      </c>
      <c r="O206" s="68">
        <f t="shared" si="68"/>
        <v>321534.0144843944</v>
      </c>
      <c r="P206" s="35">
        <f t="shared" si="69"/>
        <v>-14.805544361054118</v>
      </c>
      <c r="Q206" s="69">
        <f t="shared" si="70"/>
        <v>-0.51171573479788102</v>
      </c>
      <c r="R206" s="70">
        <f t="shared" si="71"/>
        <v>28.011705004712994</v>
      </c>
      <c r="S206" s="70">
        <f t="shared" si="72"/>
        <v>0.9214376646287169</v>
      </c>
      <c r="T206" s="70">
        <f t="shared" si="73"/>
        <v>0</v>
      </c>
      <c r="U206" s="68">
        <f t="shared" si="74"/>
        <v>311294.07771737548</v>
      </c>
      <c r="V206" s="68">
        <f t="shared" si="75"/>
        <v>10239.936767018931</v>
      </c>
      <c r="W206" s="68">
        <f t="shared" si="76"/>
        <v>0</v>
      </c>
      <c r="X206" s="68">
        <f t="shared" si="77"/>
        <v>157000</v>
      </c>
      <c r="Y206" s="68">
        <f t="shared" si="78"/>
        <v>152000</v>
      </c>
      <c r="Z206" s="68">
        <f t="shared" si="79"/>
        <v>5000</v>
      </c>
      <c r="AA206" s="68">
        <f t="shared" si="80"/>
        <v>0</v>
      </c>
      <c r="AB206" s="68">
        <f>Y206*Skräpmätning!$B$5</f>
        <v>88152.400000000009</v>
      </c>
      <c r="AC206" s="68">
        <f>Z206*Skräpmätning!$B$5</f>
        <v>2899.7500000000005</v>
      </c>
      <c r="AD206" s="68">
        <f t="shared" si="83"/>
        <v>1500</v>
      </c>
      <c r="AE206" s="68">
        <f t="shared" si="81"/>
        <v>0</v>
      </c>
      <c r="AF206" s="68">
        <f t="shared" si="82"/>
        <v>92552.150000000009</v>
      </c>
      <c r="AH206" s="68"/>
    </row>
    <row r="207" spans="1:34" ht="16" x14ac:dyDescent="0.35">
      <c r="A207" s="55" t="s">
        <v>36</v>
      </c>
      <c r="B207" s="66">
        <f>_xlfn.XLOOKUP(A207,Indata!A:A,Indata!C:C)</f>
        <v>55912</v>
      </c>
      <c r="C207" s="108">
        <f>_xlfn.XLOOKUP(A207,Indata!A:A,Indata!S:S)</f>
        <v>3373000</v>
      </c>
      <c r="D207" s="108">
        <f>_xlfn.XLOOKUP(A207,Indata!A:A,Indata!S:S)+_xlfn.XLOOKUP(A207,Indata!A:A,Indata!Q:Q)</f>
        <v>3378200</v>
      </c>
      <c r="E207" s="109">
        <f>_xlfn.XLOOKUP(A207,Indata!A:A,Indata!O:O)</f>
        <v>3345000</v>
      </c>
      <c r="F207" s="109">
        <f>_xlfn.XLOOKUP(A207,Indata!A:A,Indata!P:P)</f>
        <v>13000</v>
      </c>
      <c r="G207" s="109">
        <f>_xlfn.XLOOKUP(A207,Indata!A:A,Indata!Q:Q)</f>
        <v>5200</v>
      </c>
      <c r="H207" s="108">
        <f>_xlfn.XLOOKUP(A207,Indata!A:A,Indata!R:R)</f>
        <v>15000</v>
      </c>
      <c r="I207" s="110">
        <f t="shared" si="63"/>
        <v>60.32694233795965</v>
      </c>
      <c r="J207" s="110">
        <f t="shared" si="64"/>
        <v>59.826155387036771</v>
      </c>
      <c r="K207" s="110">
        <f t="shared" si="65"/>
        <v>0.23250822721419373</v>
      </c>
      <c r="L207" s="110">
        <f t="shared" si="66"/>
        <v>9.3003290885677492E-2</v>
      </c>
      <c r="M207" s="110">
        <f t="shared" si="67"/>
        <v>0.26827872370868505</v>
      </c>
      <c r="N207" s="67">
        <f>_xlfn.XLOOKUP(A207,'Beräkning prediktionsvärde'!$A$2:$A$291,'Beräkning prediktionsvärde'!$Q$2:$Q$291)</f>
        <v>41.941171710369261</v>
      </c>
      <c r="O207" s="68">
        <f t="shared" si="68"/>
        <v>2345014.7926701661</v>
      </c>
      <c r="P207" s="35">
        <f t="shared" si="69"/>
        <v>18.385770627590389</v>
      </c>
      <c r="Q207" s="69">
        <f t="shared" si="70"/>
        <v>0.43837045742441222</v>
      </c>
      <c r="R207" s="70">
        <f t="shared" si="71"/>
        <v>41.593009004205506</v>
      </c>
      <c r="S207" s="70">
        <f t="shared" si="72"/>
        <v>0.1616469707188854</v>
      </c>
      <c r="T207" s="70">
        <f t="shared" si="73"/>
        <v>0.18651573544486774</v>
      </c>
      <c r="U207" s="68">
        <f t="shared" si="74"/>
        <v>2325548.3194431383</v>
      </c>
      <c r="V207" s="68">
        <f t="shared" si="75"/>
        <v>9038.005426834321</v>
      </c>
      <c r="W207" s="68">
        <f t="shared" si="76"/>
        <v>10428.467800193444</v>
      </c>
      <c r="X207" s="68">
        <f t="shared" si="77"/>
        <v>2345014.7926701661</v>
      </c>
      <c r="Y207" s="68">
        <f t="shared" si="78"/>
        <v>2325548.3194431383</v>
      </c>
      <c r="Z207" s="68">
        <f t="shared" si="79"/>
        <v>9038.0054268343192</v>
      </c>
      <c r="AA207" s="68">
        <f t="shared" si="80"/>
        <v>10428.467800193446</v>
      </c>
      <c r="AB207" s="68">
        <f>Y207*Skräpmätning!$B$5</f>
        <v>1348701.7478610482</v>
      </c>
      <c r="AC207" s="68">
        <f>Z207*Skräpmätning!$B$5</f>
        <v>5241.5912472925638</v>
      </c>
      <c r="AD207" s="68">
        <f t="shared" si="83"/>
        <v>5200</v>
      </c>
      <c r="AE207" s="68">
        <f t="shared" si="81"/>
        <v>10428.467800193446</v>
      </c>
      <c r="AF207" s="68">
        <f t="shared" si="82"/>
        <v>1369571.8069085341</v>
      </c>
      <c r="AH207" s="68"/>
    </row>
    <row r="208" spans="1:34" ht="16" x14ac:dyDescent="0.35">
      <c r="A208" s="55" t="s">
        <v>288</v>
      </c>
      <c r="B208" s="66">
        <f>_xlfn.XLOOKUP(A208,Indata!A:A,Indata!C:C)</f>
        <v>99213</v>
      </c>
      <c r="C208" s="108">
        <f>_xlfn.XLOOKUP(A208,Indata!A:A,Indata!S:S)</f>
        <v>1985000</v>
      </c>
      <c r="D208" s="108">
        <f>_xlfn.XLOOKUP(A208,Indata!A:A,Indata!S:S)+_xlfn.XLOOKUP(A208,Indata!A:A,Indata!Q:Q)</f>
        <v>1988000</v>
      </c>
      <c r="E208" s="109">
        <f>_xlfn.XLOOKUP(A208,Indata!A:A,Indata!O:O)</f>
        <v>1954000</v>
      </c>
      <c r="F208" s="109">
        <f>_xlfn.XLOOKUP(A208,Indata!A:A,Indata!P:P)</f>
        <v>31000</v>
      </c>
      <c r="G208" s="109">
        <f>_xlfn.XLOOKUP(A208,Indata!A:A,Indata!Q:Q)</f>
        <v>3000</v>
      </c>
      <c r="H208" s="108">
        <f>_xlfn.XLOOKUP(A208,Indata!A:A,Indata!R:R)</f>
        <v>0</v>
      </c>
      <c r="I208" s="110">
        <f t="shared" si="63"/>
        <v>20.007458699968755</v>
      </c>
      <c r="J208" s="110">
        <f t="shared" si="64"/>
        <v>19.69499964722365</v>
      </c>
      <c r="K208" s="110">
        <f t="shared" si="65"/>
        <v>0.31245905274510399</v>
      </c>
      <c r="L208" s="110">
        <f t="shared" si="66"/>
        <v>3.0237972846300382E-2</v>
      </c>
      <c r="M208" s="110" t="str">
        <f t="shared" si="67"/>
        <v>0</v>
      </c>
      <c r="N208" s="67">
        <f>_xlfn.XLOOKUP(A208,'Beräkning prediktionsvärde'!$A$2:$A$291,'Beräkning prediktionsvärde'!$Q$2:$Q$291)</f>
        <v>39.240476720948557</v>
      </c>
      <c r="O208" s="68">
        <f t="shared" si="68"/>
        <v>3893165.4169154693</v>
      </c>
      <c r="P208" s="35">
        <f t="shared" si="69"/>
        <v>-19.233018020979802</v>
      </c>
      <c r="Q208" s="69">
        <f t="shared" si="70"/>
        <v>-0.49013211938661905</v>
      </c>
      <c r="R208" s="70">
        <f t="shared" si="71"/>
        <v>38.627653155029464</v>
      </c>
      <c r="S208" s="70">
        <f t="shared" si="72"/>
        <v>0.61282356591909593</v>
      </c>
      <c r="T208" s="70">
        <f t="shared" si="73"/>
        <v>0</v>
      </c>
      <c r="U208" s="68">
        <f t="shared" si="74"/>
        <v>3832365.3524699383</v>
      </c>
      <c r="V208" s="68">
        <f t="shared" si="75"/>
        <v>60800.064445531265</v>
      </c>
      <c r="W208" s="68">
        <f t="shared" si="76"/>
        <v>0</v>
      </c>
      <c r="X208" s="68">
        <f t="shared" si="77"/>
        <v>1985000</v>
      </c>
      <c r="Y208" s="68">
        <f t="shared" si="78"/>
        <v>1954000</v>
      </c>
      <c r="Z208" s="68">
        <f t="shared" si="79"/>
        <v>31000</v>
      </c>
      <c r="AA208" s="68">
        <f t="shared" si="80"/>
        <v>0</v>
      </c>
      <c r="AB208" s="68">
        <f>Y208*Skräpmätning!$B$5</f>
        <v>1133222.3</v>
      </c>
      <c r="AC208" s="68">
        <f>Z208*Skräpmätning!$B$5</f>
        <v>17978.45</v>
      </c>
      <c r="AD208" s="68">
        <f t="shared" si="83"/>
        <v>3000</v>
      </c>
      <c r="AE208" s="68">
        <f t="shared" si="81"/>
        <v>0</v>
      </c>
      <c r="AF208" s="68">
        <f t="shared" si="82"/>
        <v>1154200.75</v>
      </c>
      <c r="AH208" s="68"/>
    </row>
    <row r="209" spans="1:34" ht="16" x14ac:dyDescent="0.35">
      <c r="A209" s="55" t="s">
        <v>226</v>
      </c>
      <c r="B209" s="66">
        <f>_xlfn.XLOOKUP(A209,Indata!A:A,Indata!C:C)</f>
        <v>13366</v>
      </c>
      <c r="C209" s="108">
        <f>_xlfn.XLOOKUP(A209,Indata!A:A,Indata!S:S)</f>
        <v>158000</v>
      </c>
      <c r="D209" s="108">
        <f>_xlfn.XLOOKUP(A209,Indata!A:A,Indata!S:S)+_xlfn.XLOOKUP(A209,Indata!A:A,Indata!Q:Q)</f>
        <v>159000</v>
      </c>
      <c r="E209" s="109">
        <f>_xlfn.XLOOKUP(A209,Indata!A:A,Indata!O:O)</f>
        <v>150000</v>
      </c>
      <c r="F209" s="109">
        <f>_xlfn.XLOOKUP(A209,Indata!A:A,Indata!P:P)</f>
        <v>8000</v>
      </c>
      <c r="G209" s="109">
        <f>_xlfn.XLOOKUP(A209,Indata!A:A,Indata!Q:Q)</f>
        <v>1000</v>
      </c>
      <c r="H209" s="108">
        <f>_xlfn.XLOOKUP(A209,Indata!A:A,Indata!R:R)</f>
        <v>0</v>
      </c>
      <c r="I209" s="110">
        <f t="shared" si="63"/>
        <v>11.821038455783331</v>
      </c>
      <c r="J209" s="110">
        <f t="shared" si="64"/>
        <v>11.22250486308544</v>
      </c>
      <c r="K209" s="110">
        <f t="shared" si="65"/>
        <v>0.59853359269789019</v>
      </c>
      <c r="L209" s="110">
        <f t="shared" si="66"/>
        <v>7.4816699087236274E-2</v>
      </c>
      <c r="M209" s="110" t="str">
        <f t="shared" si="67"/>
        <v>0</v>
      </c>
      <c r="N209" s="67">
        <f>_xlfn.XLOOKUP(A209,'Beräkning prediktionsvärde'!$A$2:$A$291,'Beräkning prediktionsvärde'!$Q$2:$Q$291)</f>
        <v>29.742689146031324</v>
      </c>
      <c r="O209" s="68">
        <f t="shared" si="68"/>
        <v>397540.78312585468</v>
      </c>
      <c r="P209" s="35">
        <f t="shared" si="69"/>
        <v>-17.921650690247994</v>
      </c>
      <c r="Q209" s="69">
        <f t="shared" si="70"/>
        <v>-0.60255650059938659</v>
      </c>
      <c r="R209" s="70">
        <f t="shared" si="71"/>
        <v>28.23673020192847</v>
      </c>
      <c r="S209" s="70">
        <f t="shared" si="72"/>
        <v>1.5059589441028518</v>
      </c>
      <c r="T209" s="70">
        <f t="shared" si="73"/>
        <v>0</v>
      </c>
      <c r="U209" s="68">
        <f t="shared" si="74"/>
        <v>377412.13587897591</v>
      </c>
      <c r="V209" s="68">
        <f t="shared" si="75"/>
        <v>20128.647246878718</v>
      </c>
      <c r="W209" s="68">
        <f t="shared" si="76"/>
        <v>0</v>
      </c>
      <c r="X209" s="68">
        <f t="shared" si="77"/>
        <v>158000</v>
      </c>
      <c r="Y209" s="68">
        <f t="shared" si="78"/>
        <v>150000</v>
      </c>
      <c r="Z209" s="68">
        <f t="shared" si="79"/>
        <v>8000</v>
      </c>
      <c r="AA209" s="68">
        <f t="shared" si="80"/>
        <v>0</v>
      </c>
      <c r="AB209" s="68">
        <f>Y209*Skräpmätning!$B$5</f>
        <v>86992.500000000015</v>
      </c>
      <c r="AC209" s="68">
        <f>Z209*Skräpmätning!$B$5</f>
        <v>4639.6000000000004</v>
      </c>
      <c r="AD209" s="68">
        <f t="shared" si="83"/>
        <v>1000</v>
      </c>
      <c r="AE209" s="68">
        <f t="shared" si="81"/>
        <v>0</v>
      </c>
      <c r="AF209" s="68">
        <f t="shared" si="82"/>
        <v>92632.10000000002</v>
      </c>
      <c r="AH209" s="68"/>
    </row>
    <row r="210" spans="1:34" ht="16" x14ac:dyDescent="0.35">
      <c r="A210" s="55" t="s">
        <v>248</v>
      </c>
      <c r="B210" s="66">
        <f>_xlfn.XLOOKUP(A210,Indata!A:A,Indata!C:C)</f>
        <v>9934</v>
      </c>
      <c r="C210" s="108">
        <f>_xlfn.XLOOKUP(A210,Indata!A:A,Indata!S:S)</f>
        <v>451191</v>
      </c>
      <c r="D210" s="108">
        <f>_xlfn.XLOOKUP(A210,Indata!A:A,Indata!S:S)+_xlfn.XLOOKUP(A210,Indata!A:A,Indata!Q:Q)</f>
        <v>453191</v>
      </c>
      <c r="E210" s="109">
        <f>_xlfn.XLOOKUP(A210,Indata!A:A,Indata!O:O)</f>
        <v>451190</v>
      </c>
      <c r="F210" s="109">
        <f>_xlfn.XLOOKUP(A210,Indata!A:A,Indata!P:P)</f>
        <v>1</v>
      </c>
      <c r="G210" s="109">
        <f>_xlfn.XLOOKUP(A210,Indata!A:A,Indata!Q:Q)</f>
        <v>2000</v>
      </c>
      <c r="H210" s="108">
        <f>_xlfn.XLOOKUP(A210,Indata!A:A,Indata!R:R)</f>
        <v>0</v>
      </c>
      <c r="I210" s="110">
        <f t="shared" si="63"/>
        <v>45.418864505737872</v>
      </c>
      <c r="J210" s="110">
        <f t="shared" si="64"/>
        <v>45.418763841352927</v>
      </c>
      <c r="K210" s="110">
        <f t="shared" si="65"/>
        <v>1.0066438494060802E-4</v>
      </c>
      <c r="L210" s="110">
        <f t="shared" si="66"/>
        <v>0.20132876988121604</v>
      </c>
      <c r="M210" s="110" t="str">
        <f t="shared" si="67"/>
        <v>0</v>
      </c>
      <c r="N210" s="67">
        <f>_xlfn.XLOOKUP(A210,'Beräkning prediktionsvärde'!$A$2:$A$291,'Beräkning prediktionsvärde'!$Q$2:$Q$291)</f>
        <v>33.00154040645927</v>
      </c>
      <c r="O210" s="68">
        <f t="shared" si="68"/>
        <v>327837.30239776638</v>
      </c>
      <c r="P210" s="35">
        <f t="shared" si="69"/>
        <v>12.417324099278602</v>
      </c>
      <c r="Q210" s="69">
        <f t="shared" si="70"/>
        <v>0.37626498479592801</v>
      </c>
      <c r="R210" s="70">
        <f t="shared" si="71"/>
        <v>33.001467263288404</v>
      </c>
      <c r="S210" s="70">
        <f t="shared" si="72"/>
        <v>7.3143170866571516E-5</v>
      </c>
      <c r="T210" s="70">
        <f t="shared" si="73"/>
        <v>0</v>
      </c>
      <c r="U210" s="68">
        <f t="shared" si="74"/>
        <v>327836.57579350699</v>
      </c>
      <c r="V210" s="68">
        <f t="shared" si="75"/>
        <v>0.72660425938852147</v>
      </c>
      <c r="W210" s="68">
        <f t="shared" si="76"/>
        <v>0</v>
      </c>
      <c r="X210" s="68">
        <f t="shared" si="77"/>
        <v>327837.30239776638</v>
      </c>
      <c r="Y210" s="68">
        <f t="shared" si="78"/>
        <v>327836.57579350699</v>
      </c>
      <c r="Z210" s="68">
        <f t="shared" si="79"/>
        <v>0.72660425938852147</v>
      </c>
      <c r="AA210" s="68">
        <f t="shared" si="80"/>
        <v>0</v>
      </c>
      <c r="AB210" s="68">
        <f>Y210*Skräpmätning!$B$5</f>
        <v>190128.82213144441</v>
      </c>
      <c r="AC210" s="68">
        <f>Z210*Skräpmätning!$B$5</f>
        <v>0.42139414023237309</v>
      </c>
      <c r="AD210" s="68">
        <f t="shared" si="83"/>
        <v>2000</v>
      </c>
      <c r="AE210" s="68">
        <f t="shared" si="81"/>
        <v>0</v>
      </c>
      <c r="AF210" s="68">
        <f t="shared" si="82"/>
        <v>192129.24352558464</v>
      </c>
      <c r="AH210" s="68"/>
    </row>
    <row r="211" spans="1:34" ht="16" x14ac:dyDescent="0.35">
      <c r="A211" s="55" t="s">
        <v>125</v>
      </c>
      <c r="B211" s="66">
        <f>_xlfn.XLOOKUP(A211,Indata!A:A,Indata!C:C)</f>
        <v>14544</v>
      </c>
      <c r="C211" s="108">
        <f>_xlfn.XLOOKUP(A211,Indata!A:A,Indata!S:S)</f>
        <v>545460</v>
      </c>
      <c r="D211" s="108">
        <f>_xlfn.XLOOKUP(A211,Indata!A:A,Indata!S:S)+_xlfn.XLOOKUP(A211,Indata!A:A,Indata!Q:Q)</f>
        <v>549684</v>
      </c>
      <c r="E211" s="109">
        <f>_xlfn.XLOOKUP(A211,Indata!A:A,Indata!O:O)</f>
        <v>500610</v>
      </c>
      <c r="F211" s="109">
        <f>_xlfn.XLOOKUP(A211,Indata!A:A,Indata!P:P)</f>
        <v>44850</v>
      </c>
      <c r="G211" s="109">
        <f>_xlfn.XLOOKUP(A211,Indata!A:A,Indata!Q:Q)</f>
        <v>4224</v>
      </c>
      <c r="H211" s="108">
        <f>_xlfn.XLOOKUP(A211,Indata!A:A,Indata!R:R)</f>
        <v>0</v>
      </c>
      <c r="I211" s="110">
        <f t="shared" si="63"/>
        <v>37.504125412541256</v>
      </c>
      <c r="J211" s="110">
        <f t="shared" si="64"/>
        <v>34.420379537953792</v>
      </c>
      <c r="K211" s="110">
        <f t="shared" si="65"/>
        <v>3.0837458745874589</v>
      </c>
      <c r="L211" s="110">
        <f t="shared" si="66"/>
        <v>0.29042904290429045</v>
      </c>
      <c r="M211" s="110" t="str">
        <f t="shared" si="67"/>
        <v>0</v>
      </c>
      <c r="N211" s="67">
        <f>_xlfn.XLOOKUP(A211,'Beräkning prediktionsvärde'!$A$2:$A$291,'Beräkning prediktionsvärde'!$Q$2:$Q$291)</f>
        <v>33.607626900278895</v>
      </c>
      <c r="O211" s="68">
        <f t="shared" si="68"/>
        <v>488789.32563765626</v>
      </c>
      <c r="P211" s="35">
        <f t="shared" si="69"/>
        <v>3.8964985122623617</v>
      </c>
      <c r="Q211" s="69">
        <f t="shared" si="70"/>
        <v>0.11594090007676271</v>
      </c>
      <c r="R211" s="70">
        <f t="shared" si="71"/>
        <v>30.844267411998345</v>
      </c>
      <c r="S211" s="70">
        <f t="shared" si="72"/>
        <v>2.7633594882805492</v>
      </c>
      <c r="T211" s="70">
        <f t="shared" si="73"/>
        <v>0</v>
      </c>
      <c r="U211" s="68">
        <f t="shared" si="74"/>
        <v>448599.02524010395</v>
      </c>
      <c r="V211" s="68">
        <f t="shared" si="75"/>
        <v>40190.30039755231</v>
      </c>
      <c r="W211" s="68">
        <f t="shared" si="76"/>
        <v>0</v>
      </c>
      <c r="X211" s="68">
        <f t="shared" si="77"/>
        <v>488789.32563765626</v>
      </c>
      <c r="Y211" s="68">
        <f t="shared" si="78"/>
        <v>448599.02524010395</v>
      </c>
      <c r="Z211" s="68">
        <f t="shared" si="79"/>
        <v>40190.30039755231</v>
      </c>
      <c r="AA211" s="68">
        <f t="shared" si="80"/>
        <v>0</v>
      </c>
      <c r="AB211" s="68">
        <f>Y211*Skräpmätning!$B$5</f>
        <v>260165.00468799833</v>
      </c>
      <c r="AC211" s="68">
        <f>Z211*Skräpmätning!$B$5</f>
        <v>23308.364715560467</v>
      </c>
      <c r="AD211" s="68">
        <f t="shared" si="83"/>
        <v>4224</v>
      </c>
      <c r="AE211" s="68">
        <f t="shared" si="81"/>
        <v>0</v>
      </c>
      <c r="AF211" s="68">
        <f t="shared" si="82"/>
        <v>287697.36940355878</v>
      </c>
      <c r="AH211" s="68"/>
    </row>
    <row r="212" spans="1:34" ht="16" x14ac:dyDescent="0.35">
      <c r="A212" s="55" t="s">
        <v>135</v>
      </c>
      <c r="B212" s="66">
        <f>_xlfn.XLOOKUP(A212,Indata!A:A,Indata!C:C)</f>
        <v>23470</v>
      </c>
      <c r="C212" s="108">
        <f>_xlfn.XLOOKUP(A212,Indata!A:A,Indata!S:S)</f>
        <v>778500</v>
      </c>
      <c r="D212" s="108">
        <f>_xlfn.XLOOKUP(A212,Indata!A:A,Indata!S:S)+_xlfn.XLOOKUP(A212,Indata!A:A,Indata!Q:Q)</f>
        <v>783600</v>
      </c>
      <c r="E212" s="109">
        <f>_xlfn.XLOOKUP(A212,Indata!A:A,Indata!O:O)</f>
        <v>766000</v>
      </c>
      <c r="F212" s="109">
        <f>_xlfn.XLOOKUP(A212,Indata!A:A,Indata!P:P)</f>
        <v>11000</v>
      </c>
      <c r="G212" s="109">
        <f>_xlfn.XLOOKUP(A212,Indata!A:A,Indata!Q:Q)</f>
        <v>5100</v>
      </c>
      <c r="H212" s="108">
        <f>_xlfn.XLOOKUP(A212,Indata!A:A,Indata!R:R)</f>
        <v>1500</v>
      </c>
      <c r="I212" s="110">
        <f t="shared" si="63"/>
        <v>33.170004260758418</v>
      </c>
      <c r="J212" s="110">
        <f t="shared" si="64"/>
        <v>32.637409458883681</v>
      </c>
      <c r="K212" s="110">
        <f t="shared" si="65"/>
        <v>0.46868342564976567</v>
      </c>
      <c r="L212" s="110">
        <f t="shared" si="66"/>
        <v>0.21729867916489135</v>
      </c>
      <c r="M212" s="110">
        <f t="shared" si="67"/>
        <v>6.391137622496805E-2</v>
      </c>
      <c r="N212" s="67">
        <f>_xlfn.XLOOKUP(A212,'Beräkning prediktionsvärde'!$A$2:$A$291,'Beräkning prediktionsvärde'!$Q$2:$Q$291)</f>
        <v>36.151065785623516</v>
      </c>
      <c r="O212" s="68">
        <f t="shared" si="68"/>
        <v>848465.51398858393</v>
      </c>
      <c r="P212" s="35">
        <f t="shared" si="69"/>
        <v>-2.9810615248650976</v>
      </c>
      <c r="Q212" s="69">
        <f t="shared" si="70"/>
        <v>-8.2461234823417134E-2</v>
      </c>
      <c r="R212" s="70">
        <f t="shared" si="71"/>
        <v>35.570605512893529</v>
      </c>
      <c r="S212" s="70">
        <f t="shared" si="72"/>
        <v>0.51080504000238747</v>
      </c>
      <c r="T212" s="70">
        <f t="shared" si="73"/>
        <v>6.9655232727598299E-2</v>
      </c>
      <c r="U212" s="68">
        <f t="shared" si="74"/>
        <v>834842.11138761113</v>
      </c>
      <c r="V212" s="68">
        <f t="shared" si="75"/>
        <v>11988.594288856033</v>
      </c>
      <c r="W212" s="68">
        <f t="shared" si="76"/>
        <v>1634.8083121167322</v>
      </c>
      <c r="X212" s="68">
        <f t="shared" si="77"/>
        <v>778500</v>
      </c>
      <c r="Y212" s="68">
        <f t="shared" si="78"/>
        <v>766000</v>
      </c>
      <c r="Z212" s="68">
        <f t="shared" si="79"/>
        <v>11000</v>
      </c>
      <c r="AA212" s="68">
        <f t="shared" si="80"/>
        <v>1500</v>
      </c>
      <c r="AB212" s="68">
        <f>Y212*Skräpmätning!$B$5</f>
        <v>444241.70000000007</v>
      </c>
      <c r="AC212" s="68">
        <f>Z212*Skräpmätning!$B$5</f>
        <v>6379.4500000000007</v>
      </c>
      <c r="AD212" s="68">
        <f t="shared" si="83"/>
        <v>5100</v>
      </c>
      <c r="AE212" s="68">
        <f t="shared" si="81"/>
        <v>1500</v>
      </c>
      <c r="AF212" s="68">
        <f t="shared" si="82"/>
        <v>457221.15000000008</v>
      </c>
      <c r="AH212" s="68"/>
    </row>
    <row r="213" spans="1:34" ht="16" x14ac:dyDescent="0.35">
      <c r="A213" s="55" t="s">
        <v>191</v>
      </c>
      <c r="B213" s="66">
        <f>_xlfn.XLOOKUP(A213,Indata!A:A,Indata!C:C)</f>
        <v>10759</v>
      </c>
      <c r="C213" s="108">
        <f>_xlfn.XLOOKUP(A213,Indata!A:A,Indata!S:S)</f>
        <v>16000</v>
      </c>
      <c r="D213" s="108">
        <f>_xlfn.XLOOKUP(A213,Indata!A:A,Indata!S:S)+_xlfn.XLOOKUP(A213,Indata!A:A,Indata!Q:Q)</f>
        <v>16000</v>
      </c>
      <c r="E213" s="109">
        <f>_xlfn.XLOOKUP(A213,Indata!A:A,Indata!O:O)</f>
        <v>15000</v>
      </c>
      <c r="F213" s="109">
        <f>_xlfn.XLOOKUP(A213,Indata!A:A,Indata!P:P)</f>
        <v>1000</v>
      </c>
      <c r="G213" s="109">
        <f>_xlfn.XLOOKUP(A213,Indata!A:A,Indata!Q:Q)</f>
        <v>0</v>
      </c>
      <c r="H213" s="108">
        <f>_xlfn.XLOOKUP(A213,Indata!A:A,Indata!R:R)</f>
        <v>0</v>
      </c>
      <c r="I213" s="110">
        <f t="shared" si="63"/>
        <v>1.4871270564178827</v>
      </c>
      <c r="J213" s="110">
        <f t="shared" si="64"/>
        <v>1.394181615391765</v>
      </c>
      <c r="K213" s="110">
        <f t="shared" si="65"/>
        <v>9.2945441026117667E-2</v>
      </c>
      <c r="L213" s="110" t="str">
        <f t="shared" si="66"/>
        <v>0</v>
      </c>
      <c r="M213" s="110" t="str">
        <f t="shared" si="67"/>
        <v>0</v>
      </c>
      <c r="N213" s="67">
        <f>_xlfn.XLOOKUP(A213,'Beräkning prediktionsvärde'!$A$2:$A$291,'Beräkning prediktionsvärde'!$Q$2:$Q$291)</f>
        <v>34.426456400423525</v>
      </c>
      <c r="O213" s="68">
        <f t="shared" si="68"/>
        <v>370394.2444121567</v>
      </c>
      <c r="P213" s="35">
        <f t="shared" si="69"/>
        <v>-32.939329344005642</v>
      </c>
      <c r="Q213" s="69">
        <f t="shared" si="70"/>
        <v>-0.95680278448874601</v>
      </c>
      <c r="R213" s="70">
        <f t="shared" si="71"/>
        <v>32.274802875397057</v>
      </c>
      <c r="S213" s="70">
        <f t="shared" si="72"/>
        <v>2.1516535250264703</v>
      </c>
      <c r="T213" s="70">
        <f t="shared" si="73"/>
        <v>0</v>
      </c>
      <c r="U213" s="68">
        <f t="shared" si="74"/>
        <v>347244.60413639696</v>
      </c>
      <c r="V213" s="68">
        <f t="shared" si="75"/>
        <v>23149.640275759793</v>
      </c>
      <c r="W213" s="68">
        <f t="shared" si="76"/>
        <v>0</v>
      </c>
      <c r="X213" s="68">
        <f t="shared" si="77"/>
        <v>16000</v>
      </c>
      <c r="Y213" s="68">
        <f t="shared" si="78"/>
        <v>15000</v>
      </c>
      <c r="Z213" s="68">
        <f t="shared" si="79"/>
        <v>1000</v>
      </c>
      <c r="AA213" s="68">
        <f t="shared" si="80"/>
        <v>0</v>
      </c>
      <c r="AB213" s="68">
        <f>Y213*Skräpmätning!$B$5</f>
        <v>8699.2500000000018</v>
      </c>
      <c r="AC213" s="68">
        <f>Z213*Skräpmätning!$B$5</f>
        <v>579.95000000000005</v>
      </c>
      <c r="AD213" s="68">
        <f t="shared" si="83"/>
        <v>0</v>
      </c>
      <c r="AE213" s="68">
        <f t="shared" si="81"/>
        <v>0</v>
      </c>
      <c r="AF213" s="68">
        <f t="shared" si="82"/>
        <v>9279.2000000000025</v>
      </c>
      <c r="AH213" s="68"/>
    </row>
    <row r="214" spans="1:34" ht="16" x14ac:dyDescent="0.35">
      <c r="A214" s="55" t="s">
        <v>232</v>
      </c>
      <c r="B214" s="66">
        <f>_xlfn.XLOOKUP(A214,Indata!A:A,Indata!C:C)</f>
        <v>15011</v>
      </c>
      <c r="C214" s="108">
        <f>_xlfn.XLOOKUP(A214,Indata!A:A,Indata!S:S)</f>
        <v>140000</v>
      </c>
      <c r="D214" s="108">
        <f>_xlfn.XLOOKUP(A214,Indata!A:A,Indata!S:S)+_xlfn.XLOOKUP(A214,Indata!A:A,Indata!Q:Q)</f>
        <v>140600</v>
      </c>
      <c r="E214" s="109">
        <f>_xlfn.XLOOKUP(A214,Indata!A:A,Indata!O:O)</f>
        <v>125000</v>
      </c>
      <c r="F214" s="109">
        <f>_xlfn.XLOOKUP(A214,Indata!A:A,Indata!P:P)</f>
        <v>15000</v>
      </c>
      <c r="G214" s="109">
        <f>_xlfn.XLOOKUP(A214,Indata!A:A,Indata!Q:Q)</f>
        <v>600</v>
      </c>
      <c r="H214" s="108">
        <f>_xlfn.XLOOKUP(A214,Indata!A:A,Indata!R:R)</f>
        <v>0</v>
      </c>
      <c r="I214" s="110">
        <f t="shared" si="63"/>
        <v>9.3264939044700554</v>
      </c>
      <c r="J214" s="110">
        <f t="shared" si="64"/>
        <v>8.3272267004196916</v>
      </c>
      <c r="K214" s="110">
        <f t="shared" si="65"/>
        <v>0.99926720405036307</v>
      </c>
      <c r="L214" s="110">
        <f t="shared" si="66"/>
        <v>3.9970688162014524E-2</v>
      </c>
      <c r="M214" s="110" t="str">
        <f t="shared" si="67"/>
        <v>0</v>
      </c>
      <c r="N214" s="67">
        <f>_xlfn.XLOOKUP(A214,'Beräkning prediktionsvärde'!$A$2:$A$291,'Beräkning prediktionsvärde'!$Q$2:$Q$291)</f>
        <v>30.660805656206648</v>
      </c>
      <c r="O214" s="68">
        <f t="shared" si="68"/>
        <v>460249.353705318</v>
      </c>
      <c r="P214" s="35">
        <f t="shared" si="69"/>
        <v>-21.334311751736593</v>
      </c>
      <c r="Q214" s="69">
        <f t="shared" si="70"/>
        <v>-0.69581706335292925</v>
      </c>
      <c r="R214" s="70">
        <f t="shared" si="71"/>
        <v>27.375719335898793</v>
      </c>
      <c r="S214" s="70">
        <f t="shared" si="72"/>
        <v>3.2850863203078551</v>
      </c>
      <c r="T214" s="70">
        <f t="shared" si="73"/>
        <v>0</v>
      </c>
      <c r="U214" s="68">
        <f t="shared" si="74"/>
        <v>410936.92295117676</v>
      </c>
      <c r="V214" s="68">
        <f t="shared" si="75"/>
        <v>49312.430754141213</v>
      </c>
      <c r="W214" s="68">
        <f t="shared" si="76"/>
        <v>0</v>
      </c>
      <c r="X214" s="68">
        <f t="shared" si="77"/>
        <v>140000</v>
      </c>
      <c r="Y214" s="68">
        <f t="shared" si="78"/>
        <v>125000</v>
      </c>
      <c r="Z214" s="68">
        <f t="shared" si="79"/>
        <v>15000</v>
      </c>
      <c r="AA214" s="68">
        <f t="shared" si="80"/>
        <v>0</v>
      </c>
      <c r="AB214" s="68">
        <f>Y214*Skräpmätning!$B$5</f>
        <v>72493.750000000015</v>
      </c>
      <c r="AC214" s="68">
        <f>Z214*Skräpmätning!$B$5</f>
        <v>8699.2500000000018</v>
      </c>
      <c r="AD214" s="68">
        <f t="shared" si="83"/>
        <v>600</v>
      </c>
      <c r="AE214" s="68">
        <f t="shared" si="81"/>
        <v>0</v>
      </c>
      <c r="AF214" s="68">
        <f t="shared" si="82"/>
        <v>81793.000000000015</v>
      </c>
      <c r="AH214" s="68"/>
    </row>
    <row r="215" spans="1:34" ht="16" x14ac:dyDescent="0.35">
      <c r="A215" s="55" t="s">
        <v>269</v>
      </c>
      <c r="B215" s="66">
        <f>_xlfn.XLOOKUP(A215,Indata!A:A,Indata!C:C)</f>
        <v>11243</v>
      </c>
      <c r="C215" s="108">
        <f>_xlfn.XLOOKUP(A215,Indata!A:A,Indata!S:S)</f>
        <v>287468</v>
      </c>
      <c r="D215" s="108">
        <f>_xlfn.XLOOKUP(A215,Indata!A:A,Indata!S:S)+_xlfn.XLOOKUP(A215,Indata!A:A,Indata!Q:Q)</f>
        <v>288548</v>
      </c>
      <c r="E215" s="109">
        <f>_xlfn.XLOOKUP(A215,Indata!A:A,Indata!O:O)</f>
        <v>250028</v>
      </c>
      <c r="F215" s="109">
        <f>_xlfn.XLOOKUP(A215,Indata!A:A,Indata!P:P)</f>
        <v>37440</v>
      </c>
      <c r="G215" s="109">
        <f>_xlfn.XLOOKUP(A215,Indata!A:A,Indata!Q:Q)</f>
        <v>1080</v>
      </c>
      <c r="H215" s="108">
        <f>_xlfn.XLOOKUP(A215,Indata!A:A,Indata!R:R)</f>
        <v>0</v>
      </c>
      <c r="I215" s="110">
        <f t="shared" si="63"/>
        <v>25.568620474962199</v>
      </c>
      <c r="J215" s="110">
        <f t="shared" si="64"/>
        <v>22.238548430134305</v>
      </c>
      <c r="K215" s="110">
        <f t="shared" si="65"/>
        <v>3.3300720448278929</v>
      </c>
      <c r="L215" s="110">
        <f t="shared" si="66"/>
        <v>9.6059770523881524E-2</v>
      </c>
      <c r="M215" s="110" t="str">
        <f t="shared" si="67"/>
        <v>0</v>
      </c>
      <c r="N215" s="67">
        <f>_xlfn.XLOOKUP(A215,'Beräkning prediktionsvärde'!$A$2:$A$291,'Beräkning prediktionsvärde'!$Q$2:$Q$291)</f>
        <v>31.176722937883849</v>
      </c>
      <c r="O215" s="68">
        <f t="shared" si="68"/>
        <v>350519.89599062811</v>
      </c>
      <c r="P215" s="35">
        <f t="shared" si="69"/>
        <v>-5.60810246292165</v>
      </c>
      <c r="Q215" s="69">
        <f t="shared" si="70"/>
        <v>-0.17988107583004057</v>
      </c>
      <c r="R215" s="70">
        <f t="shared" si="71"/>
        <v>27.116248357080519</v>
      </c>
      <c r="S215" s="70">
        <f t="shared" si="72"/>
        <v>4.0604745808033282</v>
      </c>
      <c r="T215" s="70">
        <f t="shared" si="73"/>
        <v>0</v>
      </c>
      <c r="U215" s="68">
        <f t="shared" si="74"/>
        <v>304867.98027865629</v>
      </c>
      <c r="V215" s="68">
        <f t="shared" si="75"/>
        <v>45651.915711971822</v>
      </c>
      <c r="W215" s="68">
        <f t="shared" si="76"/>
        <v>0</v>
      </c>
      <c r="X215" s="68">
        <f t="shared" si="77"/>
        <v>287468</v>
      </c>
      <c r="Y215" s="68">
        <f t="shared" si="78"/>
        <v>250028</v>
      </c>
      <c r="Z215" s="68">
        <f t="shared" si="79"/>
        <v>37440</v>
      </c>
      <c r="AA215" s="68">
        <f t="shared" si="80"/>
        <v>0</v>
      </c>
      <c r="AB215" s="68">
        <f>Y215*Skräpmätning!$B$5</f>
        <v>145003.73860000001</v>
      </c>
      <c r="AC215" s="68">
        <f>Z215*Skräpmätning!$B$5</f>
        <v>21713.328000000001</v>
      </c>
      <c r="AD215" s="68">
        <f t="shared" si="83"/>
        <v>1080</v>
      </c>
      <c r="AE215" s="68">
        <f t="shared" si="81"/>
        <v>0</v>
      </c>
      <c r="AF215" s="68">
        <f t="shared" si="82"/>
        <v>167797.06660000002</v>
      </c>
      <c r="AH215" s="68"/>
    </row>
    <row r="216" spans="1:34" ht="16" x14ac:dyDescent="0.35">
      <c r="A216" s="55" t="s">
        <v>90</v>
      </c>
      <c r="B216" s="66">
        <f>_xlfn.XLOOKUP(A216,Indata!A:A,Indata!C:C)</f>
        <v>11668</v>
      </c>
      <c r="C216" s="108">
        <f>_xlfn.XLOOKUP(A216,Indata!A:A,Indata!S:S)</f>
        <v>50000</v>
      </c>
      <c r="D216" s="108">
        <f>_xlfn.XLOOKUP(A216,Indata!A:A,Indata!S:S)+_xlfn.XLOOKUP(A216,Indata!A:A,Indata!Q:Q)</f>
        <v>50000</v>
      </c>
      <c r="E216" s="109">
        <f>_xlfn.XLOOKUP(A216,Indata!A:A,Indata!O:O)</f>
        <v>50000</v>
      </c>
      <c r="F216" s="109">
        <f>_xlfn.XLOOKUP(A216,Indata!A:A,Indata!P:P)</f>
        <v>0</v>
      </c>
      <c r="G216" s="109">
        <f>_xlfn.XLOOKUP(A216,Indata!A:A,Indata!Q:Q)</f>
        <v>0</v>
      </c>
      <c r="H216" s="108">
        <f>_xlfn.XLOOKUP(A216,Indata!A:A,Indata!R:R)</f>
        <v>0</v>
      </c>
      <c r="I216" s="110">
        <f t="shared" si="63"/>
        <v>4.2852245457661979</v>
      </c>
      <c r="J216" s="110">
        <f t="shared" si="64"/>
        <v>4.2852245457661979</v>
      </c>
      <c r="K216" s="110" t="str">
        <f t="shared" si="65"/>
        <v>0</v>
      </c>
      <c r="L216" s="110" t="str">
        <f t="shared" si="66"/>
        <v>0</v>
      </c>
      <c r="M216" s="110" t="str">
        <f t="shared" si="67"/>
        <v>0</v>
      </c>
      <c r="N216" s="67">
        <f>_xlfn.XLOOKUP(A216,'Beräkning prediktionsvärde'!$A$2:$A$291,'Beräkning prediktionsvärde'!$Q$2:$Q$291)</f>
        <v>34.539723430264615</v>
      </c>
      <c r="O216" s="68">
        <f t="shared" si="68"/>
        <v>403009.49298432755</v>
      </c>
      <c r="P216" s="35">
        <f t="shared" si="69"/>
        <v>-30.254498884498418</v>
      </c>
      <c r="Q216" s="69">
        <f t="shared" si="70"/>
        <v>-0.8759334435778553</v>
      </c>
      <c r="R216" s="70">
        <f t="shared" si="71"/>
        <v>34.539723430264615</v>
      </c>
      <c r="S216" s="70">
        <f t="shared" si="72"/>
        <v>0</v>
      </c>
      <c r="T216" s="70">
        <f t="shared" si="73"/>
        <v>0</v>
      </c>
      <c r="U216" s="68">
        <f t="shared" si="74"/>
        <v>403009.49298432755</v>
      </c>
      <c r="V216" s="68">
        <f t="shared" si="75"/>
        <v>0</v>
      </c>
      <c r="W216" s="68">
        <f t="shared" si="76"/>
        <v>0</v>
      </c>
      <c r="X216" s="68">
        <f t="shared" si="77"/>
        <v>50000</v>
      </c>
      <c r="Y216" s="68">
        <f t="shared" si="78"/>
        <v>50000</v>
      </c>
      <c r="Z216" s="68">
        <f t="shared" si="79"/>
        <v>0</v>
      </c>
      <c r="AA216" s="68">
        <f t="shared" si="80"/>
        <v>0</v>
      </c>
      <c r="AB216" s="68">
        <f>Y216*Skräpmätning!$B$5</f>
        <v>28997.500000000004</v>
      </c>
      <c r="AC216" s="68">
        <f>Z216*Skräpmätning!$B$5</f>
        <v>0</v>
      </c>
      <c r="AD216" s="68">
        <f t="shared" si="83"/>
        <v>0</v>
      </c>
      <c r="AE216" s="68">
        <f t="shared" si="81"/>
        <v>0</v>
      </c>
      <c r="AF216" s="68">
        <f t="shared" si="82"/>
        <v>28997.500000000004</v>
      </c>
      <c r="AH216" s="68"/>
    </row>
    <row r="217" spans="1:34" ht="16" x14ac:dyDescent="0.35">
      <c r="A217" s="55" t="s">
        <v>281</v>
      </c>
      <c r="B217" s="66">
        <f>_xlfn.XLOOKUP(A217,Indata!A:A,Indata!C:C)</f>
        <v>24858</v>
      </c>
      <c r="C217" s="108">
        <f>_xlfn.XLOOKUP(A217,Indata!A:A,Indata!S:S)</f>
        <v>918731</v>
      </c>
      <c r="D217" s="108">
        <f>_xlfn.XLOOKUP(A217,Indata!A:A,Indata!S:S)+_xlfn.XLOOKUP(A217,Indata!A:A,Indata!Q:Q)</f>
        <v>933347</v>
      </c>
      <c r="E217" s="109">
        <f>_xlfn.XLOOKUP(A217,Indata!A:A,Indata!O:O)</f>
        <v>871045</v>
      </c>
      <c r="F217" s="109">
        <f>_xlfn.XLOOKUP(A217,Indata!A:A,Indata!P:P)</f>
        <v>42686</v>
      </c>
      <c r="G217" s="109">
        <f>_xlfn.XLOOKUP(A217,Indata!A:A,Indata!Q:Q)</f>
        <v>14616</v>
      </c>
      <c r="H217" s="108">
        <f>_xlfn.XLOOKUP(A217,Indata!A:A,Indata!R:R)</f>
        <v>5000</v>
      </c>
      <c r="I217" s="110">
        <f t="shared" si="63"/>
        <v>36.959168074664092</v>
      </c>
      <c r="J217" s="110">
        <f t="shared" si="64"/>
        <v>35.040831925335908</v>
      </c>
      <c r="K217" s="110">
        <f t="shared" si="65"/>
        <v>1.7171936599887361</v>
      </c>
      <c r="L217" s="110">
        <f t="shared" si="66"/>
        <v>0.58797972483707461</v>
      </c>
      <c r="M217" s="110">
        <f t="shared" si="67"/>
        <v>0.20114248933944806</v>
      </c>
      <c r="N217" s="67">
        <f>_xlfn.XLOOKUP(A217,'Beräkning prediktionsvärde'!$A$2:$A$291,'Beräkning prediktionsvärde'!$Q$2:$Q$291)</f>
        <v>33.603602628236551</v>
      </c>
      <c r="O217" s="68">
        <f t="shared" si="68"/>
        <v>835318.3541327042</v>
      </c>
      <c r="P217" s="35">
        <f t="shared" si="69"/>
        <v>3.3555654464275406</v>
      </c>
      <c r="Q217" s="69">
        <f t="shared" si="70"/>
        <v>9.9857312430183129E-2</v>
      </c>
      <c r="R217" s="70">
        <f t="shared" si="71"/>
        <v>31.859434427827413</v>
      </c>
      <c r="S217" s="70">
        <f t="shared" si="72"/>
        <v>1.561287669392788</v>
      </c>
      <c r="T217" s="70">
        <f t="shared" si="73"/>
        <v>0.18288053101635054</v>
      </c>
      <c r="U217" s="68">
        <f t="shared" si="74"/>
        <v>791961.82100693381</v>
      </c>
      <c r="V217" s="68">
        <f t="shared" si="75"/>
        <v>38810.488885765924</v>
      </c>
      <c r="W217" s="68">
        <f t="shared" si="76"/>
        <v>4546.0442400044421</v>
      </c>
      <c r="X217" s="68">
        <f t="shared" si="77"/>
        <v>835318.3541327042</v>
      </c>
      <c r="Y217" s="68">
        <f t="shared" si="78"/>
        <v>791961.82100693381</v>
      </c>
      <c r="Z217" s="68">
        <f t="shared" si="79"/>
        <v>38810.488885765924</v>
      </c>
      <c r="AA217" s="68">
        <f t="shared" si="80"/>
        <v>4546.0442400044421</v>
      </c>
      <c r="AB217" s="68">
        <f>Y217*Skräpmätning!$B$5</f>
        <v>459298.25809297134</v>
      </c>
      <c r="AC217" s="68">
        <f>Z217*Skräpmätning!$B$5</f>
        <v>22508.14302929995</v>
      </c>
      <c r="AD217" s="68">
        <f t="shared" si="83"/>
        <v>14616</v>
      </c>
      <c r="AE217" s="68">
        <f t="shared" si="81"/>
        <v>4546.0442400044421</v>
      </c>
      <c r="AF217" s="68">
        <f t="shared" si="82"/>
        <v>500968.44536227576</v>
      </c>
      <c r="AH217" s="68"/>
    </row>
    <row r="218" spans="1:34" ht="16" x14ac:dyDescent="0.35">
      <c r="A218" s="55" t="s">
        <v>75</v>
      </c>
      <c r="B218" s="66">
        <f>_xlfn.XLOOKUP(A218,Indata!A:A,Indata!C:C)</f>
        <v>14867</v>
      </c>
      <c r="C218" s="108">
        <f>_xlfn.XLOOKUP(A218,Indata!A:A,Indata!S:S)</f>
        <v>100700</v>
      </c>
      <c r="D218" s="108">
        <f>_xlfn.XLOOKUP(A218,Indata!A:A,Indata!S:S)+_xlfn.XLOOKUP(A218,Indata!A:A,Indata!Q:Q)</f>
        <v>102900</v>
      </c>
      <c r="E218" s="109">
        <f>_xlfn.XLOOKUP(A218,Indata!A:A,Indata!O:O)</f>
        <v>88200</v>
      </c>
      <c r="F218" s="109">
        <f>_xlfn.XLOOKUP(A218,Indata!A:A,Indata!P:P)</f>
        <v>12500</v>
      </c>
      <c r="G218" s="109">
        <f>_xlfn.XLOOKUP(A218,Indata!A:A,Indata!Q:Q)</f>
        <v>2200</v>
      </c>
      <c r="H218" s="108">
        <f>_xlfn.XLOOKUP(A218,Indata!A:A,Indata!R:R)</f>
        <v>0</v>
      </c>
      <c r="I218" s="110">
        <f t="shared" si="63"/>
        <v>6.7733907311495258</v>
      </c>
      <c r="J218" s="110">
        <f t="shared" si="64"/>
        <v>5.9326024080177575</v>
      </c>
      <c r="K218" s="110">
        <f t="shared" si="65"/>
        <v>0.84078832313176832</v>
      </c>
      <c r="L218" s="110">
        <f t="shared" si="66"/>
        <v>0.14797874487119123</v>
      </c>
      <c r="M218" s="110" t="str">
        <f t="shared" si="67"/>
        <v>0</v>
      </c>
      <c r="N218" s="67">
        <f>_xlfn.XLOOKUP(A218,'Beräkning prediktionsvärde'!$A$2:$A$291,'Beräkning prediktionsvärde'!$Q$2:$Q$291)</f>
        <v>33.549313677834341</v>
      </c>
      <c r="O218" s="68">
        <f t="shared" si="68"/>
        <v>498777.64644836314</v>
      </c>
      <c r="P218" s="35">
        <f t="shared" si="69"/>
        <v>-26.775922946684815</v>
      </c>
      <c r="Q218" s="69">
        <f t="shared" si="70"/>
        <v>-0.79810642935373577</v>
      </c>
      <c r="R218" s="70">
        <f t="shared" si="71"/>
        <v>29.384801056454705</v>
      </c>
      <c r="S218" s="70">
        <f t="shared" si="72"/>
        <v>4.1645126213796351</v>
      </c>
      <c r="T218" s="70">
        <f t="shared" si="73"/>
        <v>0</v>
      </c>
      <c r="U218" s="68">
        <f t="shared" si="74"/>
        <v>436863.83730631211</v>
      </c>
      <c r="V218" s="68">
        <f t="shared" si="75"/>
        <v>61913.809142051032</v>
      </c>
      <c r="W218" s="68">
        <f t="shared" si="76"/>
        <v>0</v>
      </c>
      <c r="X218" s="68">
        <f t="shared" si="77"/>
        <v>100700</v>
      </c>
      <c r="Y218" s="68">
        <f t="shared" si="78"/>
        <v>88200</v>
      </c>
      <c r="Z218" s="68">
        <f t="shared" si="79"/>
        <v>12500</v>
      </c>
      <c r="AA218" s="68">
        <f t="shared" si="80"/>
        <v>0</v>
      </c>
      <c r="AB218" s="68">
        <f>Y218*Skräpmätning!$B$5</f>
        <v>51151.590000000004</v>
      </c>
      <c r="AC218" s="68">
        <f>Z218*Skräpmätning!$B$5</f>
        <v>7249.3750000000009</v>
      </c>
      <c r="AD218" s="68">
        <f t="shared" si="83"/>
        <v>2200</v>
      </c>
      <c r="AE218" s="68">
        <f t="shared" si="81"/>
        <v>0</v>
      </c>
      <c r="AF218" s="68">
        <f t="shared" si="82"/>
        <v>60600.965000000004</v>
      </c>
      <c r="AH218" s="68"/>
    </row>
    <row r="219" spans="1:34" ht="16" x14ac:dyDescent="0.35">
      <c r="A219" s="55" t="s">
        <v>33</v>
      </c>
      <c r="B219" s="66">
        <f>_xlfn.XLOOKUP(A219,Indata!A:A,Indata!C:C)</f>
        <v>102519</v>
      </c>
      <c r="C219" s="108">
        <f>_xlfn.XLOOKUP(A219,Indata!A:A,Indata!S:S)</f>
        <v>6765970</v>
      </c>
      <c r="D219" s="108">
        <f>_xlfn.XLOOKUP(A219,Indata!A:A,Indata!S:S)+_xlfn.XLOOKUP(A219,Indata!A:A,Indata!Q:Q)</f>
        <v>6770770</v>
      </c>
      <c r="E219" s="109">
        <f>_xlfn.XLOOKUP(A219,Indata!A:A,Indata!O:O)</f>
        <v>6717970</v>
      </c>
      <c r="F219" s="109">
        <f>_xlfn.XLOOKUP(A219,Indata!A:A,Indata!P:P)</f>
        <v>48000</v>
      </c>
      <c r="G219" s="109">
        <f>_xlfn.XLOOKUP(A219,Indata!A:A,Indata!Q:Q)</f>
        <v>4800</v>
      </c>
      <c r="H219" s="108">
        <f>_xlfn.XLOOKUP(A219,Indata!A:A,Indata!R:R)</f>
        <v>0</v>
      </c>
      <c r="I219" s="110">
        <f t="shared" si="63"/>
        <v>65.997229781796548</v>
      </c>
      <c r="J219" s="110">
        <f t="shared" si="64"/>
        <v>65.529023888254855</v>
      </c>
      <c r="K219" s="110">
        <f t="shared" si="65"/>
        <v>0.46820589354168496</v>
      </c>
      <c r="L219" s="110">
        <f t="shared" si="66"/>
        <v>4.6820589354168496E-2</v>
      </c>
      <c r="M219" s="110" t="str">
        <f t="shared" si="67"/>
        <v>0</v>
      </c>
      <c r="N219" s="67">
        <f>_xlfn.XLOOKUP(A219,'Beräkning prediktionsvärde'!$A$2:$A$291,'Beräkning prediktionsvärde'!$Q$2:$Q$291)</f>
        <v>42.564625703068238</v>
      </c>
      <c r="O219" s="68">
        <f t="shared" si="68"/>
        <v>4363682.8624528525</v>
      </c>
      <c r="P219" s="35">
        <f t="shared" si="69"/>
        <v>23.432604078728311</v>
      </c>
      <c r="Q219" s="69">
        <f t="shared" si="70"/>
        <v>0.55051826937689219</v>
      </c>
      <c r="R219" s="70">
        <f t="shared" si="71"/>
        <v>42.262658352673945</v>
      </c>
      <c r="S219" s="70">
        <f t="shared" si="72"/>
        <v>0.30196735039429312</v>
      </c>
      <c r="T219" s="70">
        <f t="shared" si="73"/>
        <v>0</v>
      </c>
      <c r="U219" s="68">
        <f t="shared" si="74"/>
        <v>4332725.47165778</v>
      </c>
      <c r="V219" s="68">
        <f t="shared" si="75"/>
        <v>30957.390795072537</v>
      </c>
      <c r="W219" s="68">
        <f t="shared" si="76"/>
        <v>0</v>
      </c>
      <c r="X219" s="68">
        <f t="shared" si="77"/>
        <v>4363682.8624528525</v>
      </c>
      <c r="Y219" s="68">
        <f t="shared" si="78"/>
        <v>4332725.47165778</v>
      </c>
      <c r="Z219" s="68">
        <f t="shared" si="79"/>
        <v>30957.390795072537</v>
      </c>
      <c r="AA219" s="68">
        <f t="shared" si="80"/>
        <v>0</v>
      </c>
      <c r="AB219" s="68">
        <f>Y219*Skräpmätning!$B$5</f>
        <v>2512764.1372879297</v>
      </c>
      <c r="AC219" s="68">
        <f>Z219*Skräpmätning!$B$5</f>
        <v>17953.738791602322</v>
      </c>
      <c r="AD219" s="68">
        <f t="shared" si="83"/>
        <v>4800</v>
      </c>
      <c r="AE219" s="68">
        <f t="shared" si="81"/>
        <v>0</v>
      </c>
      <c r="AF219" s="68">
        <f t="shared" si="82"/>
        <v>2535517.8760795319</v>
      </c>
      <c r="AH219" s="68"/>
    </row>
    <row r="220" spans="1:34" ht="16" x14ac:dyDescent="0.35">
      <c r="A220" s="55" t="s">
        <v>124</v>
      </c>
      <c r="B220" s="66">
        <f>_xlfn.XLOOKUP(A220,Indata!A:A,Indata!C:C)</f>
        <v>17475</v>
      </c>
      <c r="C220" s="108">
        <f>_xlfn.XLOOKUP(A220,Indata!A:A,Indata!S:S)</f>
        <v>698361</v>
      </c>
      <c r="D220" s="108">
        <f>_xlfn.XLOOKUP(A220,Indata!A:A,Indata!S:S)+_xlfn.XLOOKUP(A220,Indata!A:A,Indata!Q:Q)</f>
        <v>714361</v>
      </c>
      <c r="E220" s="109">
        <f>_xlfn.XLOOKUP(A220,Indata!A:A,Indata!O:O)</f>
        <v>682361</v>
      </c>
      <c r="F220" s="109">
        <f>_xlfn.XLOOKUP(A220,Indata!A:A,Indata!P:P)</f>
        <v>16000</v>
      </c>
      <c r="G220" s="109">
        <f>_xlfn.XLOOKUP(A220,Indata!A:A,Indata!Q:Q)</f>
        <v>16000</v>
      </c>
      <c r="H220" s="108">
        <f>_xlfn.XLOOKUP(A220,Indata!A:A,Indata!R:R)</f>
        <v>0</v>
      </c>
      <c r="I220" s="110">
        <f t="shared" si="63"/>
        <v>39.963433476394847</v>
      </c>
      <c r="J220" s="110">
        <f t="shared" si="64"/>
        <v>39.047839771101572</v>
      </c>
      <c r="K220" s="110">
        <f t="shared" si="65"/>
        <v>0.91559370529327611</v>
      </c>
      <c r="L220" s="110">
        <f t="shared" si="66"/>
        <v>0.91559370529327611</v>
      </c>
      <c r="M220" s="110" t="str">
        <f t="shared" si="67"/>
        <v>0</v>
      </c>
      <c r="N220" s="67">
        <f>_xlfn.XLOOKUP(A220,'Beräkning prediktionsvärde'!$A$2:$A$291,'Beräkning prediktionsvärde'!$Q$2:$Q$291)</f>
        <v>34.836316675816008</v>
      </c>
      <c r="O220" s="68">
        <f t="shared" si="68"/>
        <v>608764.63390988472</v>
      </c>
      <c r="P220" s="35">
        <f t="shared" si="69"/>
        <v>5.1271168005788397</v>
      </c>
      <c r="Q220" s="69">
        <f t="shared" si="70"/>
        <v>0.14717735081729175</v>
      </c>
      <c r="R220" s="70">
        <f t="shared" si="71"/>
        <v>34.03818925058313</v>
      </c>
      <c r="S220" s="70">
        <f t="shared" si="72"/>
        <v>0.7981274252328755</v>
      </c>
      <c r="T220" s="70">
        <f t="shared" si="73"/>
        <v>0</v>
      </c>
      <c r="U220" s="68">
        <f t="shared" si="74"/>
        <v>594817.35715394025</v>
      </c>
      <c r="V220" s="68">
        <f t="shared" si="75"/>
        <v>13947.2767559445</v>
      </c>
      <c r="W220" s="68">
        <f t="shared" si="76"/>
        <v>0</v>
      </c>
      <c r="X220" s="68">
        <f t="shared" si="77"/>
        <v>608764.63390988472</v>
      </c>
      <c r="Y220" s="68">
        <f t="shared" si="78"/>
        <v>594817.35715394025</v>
      </c>
      <c r="Z220" s="68">
        <f t="shared" si="79"/>
        <v>13947.276755944498</v>
      </c>
      <c r="AA220" s="68">
        <f t="shared" si="80"/>
        <v>0</v>
      </c>
      <c r="AB220" s="68">
        <f>Y220*Skräpmätning!$B$5</f>
        <v>344964.3262814277</v>
      </c>
      <c r="AC220" s="68">
        <f>Z220*Skräpmätning!$B$5</f>
        <v>8088.7231546100129</v>
      </c>
      <c r="AD220" s="68">
        <f t="shared" si="83"/>
        <v>16000</v>
      </c>
      <c r="AE220" s="68">
        <f t="shared" si="81"/>
        <v>0</v>
      </c>
      <c r="AF220" s="68">
        <f t="shared" si="82"/>
        <v>369053.04943603772</v>
      </c>
      <c r="AH220" s="68"/>
    </row>
    <row r="221" spans="1:34" ht="16" x14ac:dyDescent="0.35">
      <c r="A221" s="55" t="s">
        <v>175</v>
      </c>
      <c r="B221" s="66">
        <f>_xlfn.XLOOKUP(A221,Indata!A:A,Indata!C:C)</f>
        <v>12865</v>
      </c>
      <c r="C221" s="108">
        <f>_xlfn.XLOOKUP(A221,Indata!A:A,Indata!S:S)</f>
        <v>578463</v>
      </c>
      <c r="D221" s="108">
        <f>_xlfn.XLOOKUP(A221,Indata!A:A,Indata!S:S)+_xlfn.XLOOKUP(A221,Indata!A:A,Indata!Q:Q)</f>
        <v>580080</v>
      </c>
      <c r="E221" s="109">
        <f>_xlfn.XLOOKUP(A221,Indata!A:A,Indata!O:O)</f>
        <v>466351</v>
      </c>
      <c r="F221" s="109">
        <f>_xlfn.XLOOKUP(A221,Indata!A:A,Indata!P:P)</f>
        <v>112112</v>
      </c>
      <c r="G221" s="109">
        <f>_xlfn.XLOOKUP(A221,Indata!A:A,Indata!Q:Q)</f>
        <v>1617</v>
      </c>
      <c r="H221" s="108">
        <f>_xlfn.XLOOKUP(A221,Indata!A:A,Indata!R:R)</f>
        <v>0</v>
      </c>
      <c r="I221" s="110">
        <f t="shared" si="63"/>
        <v>44.964088612514573</v>
      </c>
      <c r="J221" s="110">
        <f t="shared" si="64"/>
        <v>36.249591916051301</v>
      </c>
      <c r="K221" s="110">
        <f t="shared" si="65"/>
        <v>8.7144966964632733</v>
      </c>
      <c r="L221" s="110">
        <f t="shared" si="66"/>
        <v>0.12568985619898951</v>
      </c>
      <c r="M221" s="110" t="str">
        <f t="shared" si="67"/>
        <v>0</v>
      </c>
      <c r="N221" s="67">
        <f>_xlfn.XLOOKUP(A221,'Beräkning prediktionsvärde'!$A$2:$A$291,'Beräkning prediktionsvärde'!$Q$2:$Q$291)</f>
        <v>32.67726598328921</v>
      </c>
      <c r="O221" s="68">
        <f t="shared" si="68"/>
        <v>420393.0268750157</v>
      </c>
      <c r="P221" s="35">
        <f t="shared" si="69"/>
        <v>12.286822629225362</v>
      </c>
      <c r="Q221" s="69">
        <f t="shared" si="70"/>
        <v>0.37600522135201603</v>
      </c>
      <c r="R221" s="70">
        <f t="shared" si="71"/>
        <v>26.344080206638811</v>
      </c>
      <c r="S221" s="70">
        <f t="shared" si="72"/>
        <v>6.3331857766503994</v>
      </c>
      <c r="T221" s="70">
        <f t="shared" si="73"/>
        <v>0</v>
      </c>
      <c r="U221" s="68">
        <f t="shared" si="74"/>
        <v>338916.5918584083</v>
      </c>
      <c r="V221" s="68">
        <f t="shared" si="75"/>
        <v>81476.435016607385</v>
      </c>
      <c r="W221" s="68">
        <f t="shared" si="76"/>
        <v>0</v>
      </c>
      <c r="X221" s="68">
        <f t="shared" si="77"/>
        <v>420393.0268750157</v>
      </c>
      <c r="Y221" s="68">
        <f t="shared" si="78"/>
        <v>338916.59185840836</v>
      </c>
      <c r="Z221" s="68">
        <f t="shared" si="79"/>
        <v>81476.435016607385</v>
      </c>
      <c r="AA221" s="68">
        <f t="shared" si="80"/>
        <v>0</v>
      </c>
      <c r="AB221" s="68">
        <f>Y221*Skräpmätning!$B$5</f>
        <v>196554.67744828394</v>
      </c>
      <c r="AC221" s="68">
        <f>Z221*Skräpmätning!$B$5</f>
        <v>47252.25848788146</v>
      </c>
      <c r="AD221" s="68">
        <f t="shared" si="83"/>
        <v>1617</v>
      </c>
      <c r="AE221" s="68">
        <f t="shared" si="81"/>
        <v>0</v>
      </c>
      <c r="AF221" s="68">
        <f t="shared" si="82"/>
        <v>245423.93593616539</v>
      </c>
      <c r="AH221" s="68"/>
    </row>
    <row r="222" spans="1:34" ht="16" x14ac:dyDescent="0.35">
      <c r="A222" s="55" t="s">
        <v>195</v>
      </c>
      <c r="B222" s="66">
        <f>_xlfn.XLOOKUP(A222,Indata!A:A,Indata!C:C)</f>
        <v>11332</v>
      </c>
      <c r="C222" s="108">
        <f>_xlfn.XLOOKUP(A222,Indata!A:A,Indata!S:S)</f>
        <v>108600</v>
      </c>
      <c r="D222" s="108">
        <f>_xlfn.XLOOKUP(A222,Indata!A:A,Indata!S:S)+_xlfn.XLOOKUP(A222,Indata!A:A,Indata!Q:Q)</f>
        <v>111000</v>
      </c>
      <c r="E222" s="109">
        <f>_xlfn.XLOOKUP(A222,Indata!A:A,Indata!O:O)</f>
        <v>101500</v>
      </c>
      <c r="F222" s="109">
        <f>_xlfn.XLOOKUP(A222,Indata!A:A,Indata!P:P)</f>
        <v>7100</v>
      </c>
      <c r="G222" s="109">
        <f>_xlfn.XLOOKUP(A222,Indata!A:A,Indata!Q:Q)</f>
        <v>2400</v>
      </c>
      <c r="H222" s="108">
        <f>_xlfn.XLOOKUP(A222,Indata!A:A,Indata!R:R)</f>
        <v>0</v>
      </c>
      <c r="I222" s="110">
        <f t="shared" si="63"/>
        <v>9.583480409459936</v>
      </c>
      <c r="J222" s="110">
        <f t="shared" si="64"/>
        <v>8.956936110130604</v>
      </c>
      <c r="K222" s="110">
        <f t="shared" si="65"/>
        <v>0.62654429932933287</v>
      </c>
      <c r="L222" s="110">
        <f t="shared" si="66"/>
        <v>0.21178962230850687</v>
      </c>
      <c r="M222" s="110" t="str">
        <f t="shared" si="67"/>
        <v>0</v>
      </c>
      <c r="N222" s="67">
        <f>_xlfn.XLOOKUP(A222,'Beräkning prediktionsvärde'!$A$2:$A$291,'Beräkning prediktionsvärde'!$Q$2:$Q$291)</f>
        <v>34.28668753819818</v>
      </c>
      <c r="O222" s="68">
        <f t="shared" si="68"/>
        <v>388536.74318286177</v>
      </c>
      <c r="P222" s="35">
        <f t="shared" si="69"/>
        <v>-24.703207128738242</v>
      </c>
      <c r="Q222" s="69">
        <f t="shared" si="70"/>
        <v>-0.72048975571690455</v>
      </c>
      <c r="R222" s="70">
        <f t="shared" si="71"/>
        <v>32.045108518665884</v>
      </c>
      <c r="S222" s="70">
        <f t="shared" si="72"/>
        <v>2.2415790195322933</v>
      </c>
      <c r="T222" s="70">
        <f t="shared" si="73"/>
        <v>0</v>
      </c>
      <c r="U222" s="68">
        <f t="shared" si="74"/>
        <v>363135.16973352182</v>
      </c>
      <c r="V222" s="68">
        <f t="shared" si="75"/>
        <v>25401.573449339947</v>
      </c>
      <c r="W222" s="68">
        <f t="shared" si="76"/>
        <v>0</v>
      </c>
      <c r="X222" s="68">
        <f t="shared" si="77"/>
        <v>108600</v>
      </c>
      <c r="Y222" s="68">
        <f t="shared" si="78"/>
        <v>101500</v>
      </c>
      <c r="Z222" s="68">
        <f t="shared" si="79"/>
        <v>7100</v>
      </c>
      <c r="AA222" s="68">
        <f t="shared" si="80"/>
        <v>0</v>
      </c>
      <c r="AB222" s="68">
        <f>Y222*Skräpmätning!$B$5</f>
        <v>58864.92500000001</v>
      </c>
      <c r="AC222" s="68">
        <f>Z222*Skräpmätning!$B$5</f>
        <v>4117.6450000000004</v>
      </c>
      <c r="AD222" s="68">
        <f t="shared" si="83"/>
        <v>2400</v>
      </c>
      <c r="AE222" s="68">
        <f t="shared" si="81"/>
        <v>0</v>
      </c>
      <c r="AF222" s="68">
        <f t="shared" si="82"/>
        <v>65382.570000000007</v>
      </c>
      <c r="AH222" s="68"/>
    </row>
    <row r="223" spans="1:34" ht="16" x14ac:dyDescent="0.35">
      <c r="A223" s="55" t="s">
        <v>214</v>
      </c>
      <c r="B223" s="66">
        <f>_xlfn.XLOOKUP(A223,Indata!A:A,Indata!C:C)</f>
        <v>12839</v>
      </c>
      <c r="C223" s="108">
        <f>_xlfn.XLOOKUP(A223,Indata!A:A,Indata!S:S)</f>
        <v>75904</v>
      </c>
      <c r="D223" s="108">
        <f>_xlfn.XLOOKUP(A223,Indata!A:A,Indata!S:S)+_xlfn.XLOOKUP(A223,Indata!A:A,Indata!Q:Q)</f>
        <v>75904</v>
      </c>
      <c r="E223" s="109">
        <f>_xlfn.XLOOKUP(A223,Indata!A:A,Indata!O:O)</f>
        <v>67314</v>
      </c>
      <c r="F223" s="109">
        <f>_xlfn.XLOOKUP(A223,Indata!A:A,Indata!P:P)</f>
        <v>8590</v>
      </c>
      <c r="G223" s="109">
        <f>_xlfn.XLOOKUP(A223,Indata!A:A,Indata!Q:Q)</f>
        <v>0</v>
      </c>
      <c r="H223" s="108">
        <f>_xlfn.XLOOKUP(A223,Indata!A:A,Indata!R:R)</f>
        <v>0</v>
      </c>
      <c r="I223" s="110">
        <f t="shared" si="63"/>
        <v>5.9119869148687592</v>
      </c>
      <c r="J223" s="110">
        <f t="shared" si="64"/>
        <v>5.2429316924994156</v>
      </c>
      <c r="K223" s="110">
        <f t="shared" si="65"/>
        <v>0.66905522236934345</v>
      </c>
      <c r="L223" s="110" t="str">
        <f t="shared" si="66"/>
        <v>0</v>
      </c>
      <c r="M223" s="110" t="str">
        <f t="shared" si="67"/>
        <v>0</v>
      </c>
      <c r="N223" s="67">
        <f>_xlfn.XLOOKUP(A223,'Beräkning prediktionsvärde'!$A$2:$A$291,'Beräkning prediktionsvärde'!$Q$2:$Q$291)</f>
        <v>34.270433416255031</v>
      </c>
      <c r="O223" s="68">
        <f t="shared" si="68"/>
        <v>439998.09463129833</v>
      </c>
      <c r="P223" s="35">
        <f t="shared" si="69"/>
        <v>-28.358446501386272</v>
      </c>
      <c r="Q223" s="69">
        <f t="shared" si="70"/>
        <v>-0.8274901620571683</v>
      </c>
      <c r="R223" s="70">
        <f t="shared" si="71"/>
        <v>30.392073605894172</v>
      </c>
      <c r="S223" s="70">
        <f t="shared" si="72"/>
        <v>3.8783598103608603</v>
      </c>
      <c r="T223" s="70">
        <f t="shared" si="73"/>
        <v>0</v>
      </c>
      <c r="U223" s="68">
        <f t="shared" si="74"/>
        <v>390203.83302607527</v>
      </c>
      <c r="V223" s="68">
        <f t="shared" si="75"/>
        <v>49794.261605223088</v>
      </c>
      <c r="W223" s="68">
        <f t="shared" si="76"/>
        <v>0</v>
      </c>
      <c r="X223" s="68">
        <f t="shared" si="77"/>
        <v>75904</v>
      </c>
      <c r="Y223" s="68">
        <f t="shared" si="78"/>
        <v>67314</v>
      </c>
      <c r="Z223" s="68">
        <f t="shared" si="79"/>
        <v>8590</v>
      </c>
      <c r="AA223" s="68">
        <f t="shared" si="80"/>
        <v>0</v>
      </c>
      <c r="AB223" s="68">
        <f>Y223*Skräpmätning!$B$5</f>
        <v>39038.754300000008</v>
      </c>
      <c r="AC223" s="68">
        <f>Z223*Skräpmätning!$B$5</f>
        <v>4981.7705000000005</v>
      </c>
      <c r="AD223" s="68">
        <f t="shared" si="83"/>
        <v>0</v>
      </c>
      <c r="AE223" s="68">
        <f t="shared" si="81"/>
        <v>0</v>
      </c>
      <c r="AF223" s="68">
        <f t="shared" si="82"/>
        <v>44020.524800000007</v>
      </c>
      <c r="AH223" s="68"/>
    </row>
    <row r="224" spans="1:34" ht="16" x14ac:dyDescent="0.35">
      <c r="A224" s="55" t="s">
        <v>49</v>
      </c>
      <c r="B224" s="66">
        <f>_xlfn.XLOOKUP(A224,Indata!A:A,Indata!C:C)</f>
        <v>21193</v>
      </c>
      <c r="C224" s="108">
        <f>_xlfn.XLOOKUP(A224,Indata!A:A,Indata!S:S)</f>
        <v>69500</v>
      </c>
      <c r="D224" s="108">
        <f>_xlfn.XLOOKUP(A224,Indata!A:A,Indata!S:S)+_xlfn.XLOOKUP(A224,Indata!A:A,Indata!Q:Q)</f>
        <v>70150</v>
      </c>
      <c r="E224" s="109">
        <f>_xlfn.XLOOKUP(A224,Indata!A:A,Indata!O:O)</f>
        <v>60400</v>
      </c>
      <c r="F224" s="109">
        <f>_xlfn.XLOOKUP(A224,Indata!A:A,Indata!P:P)</f>
        <v>9100</v>
      </c>
      <c r="G224" s="109">
        <f>_xlfn.XLOOKUP(A224,Indata!A:A,Indata!Q:Q)</f>
        <v>650</v>
      </c>
      <c r="H224" s="108">
        <f>_xlfn.XLOOKUP(A224,Indata!A:A,Indata!R:R)</f>
        <v>0</v>
      </c>
      <c r="I224" s="110">
        <f t="shared" si="63"/>
        <v>3.2793847024961074</v>
      </c>
      <c r="J224" s="110">
        <f t="shared" si="64"/>
        <v>2.8499976407304297</v>
      </c>
      <c r="K224" s="110">
        <f t="shared" si="65"/>
        <v>0.42938706176567737</v>
      </c>
      <c r="L224" s="110">
        <f t="shared" si="66"/>
        <v>3.0670504411834096E-2</v>
      </c>
      <c r="M224" s="110" t="str">
        <f t="shared" si="67"/>
        <v>0</v>
      </c>
      <c r="N224" s="67">
        <f>_xlfn.XLOOKUP(A224,'Beräkning prediktionsvärde'!$A$2:$A$291,'Beräkning prediktionsvärde'!$Q$2:$Q$291)</f>
        <v>32.920785936443828</v>
      </c>
      <c r="O224" s="68">
        <f t="shared" si="68"/>
        <v>697690.21635105403</v>
      </c>
      <c r="P224" s="35">
        <f t="shared" si="69"/>
        <v>-29.641401233947722</v>
      </c>
      <c r="Q224" s="69">
        <f t="shared" si="70"/>
        <v>-0.90038558894592557</v>
      </c>
      <c r="R224" s="70">
        <f t="shared" si="71"/>
        <v>28.610294540449026</v>
      </c>
      <c r="S224" s="70">
        <f t="shared" si="72"/>
        <v>4.3104913959948039</v>
      </c>
      <c r="T224" s="70">
        <f t="shared" si="73"/>
        <v>0</v>
      </c>
      <c r="U224" s="68">
        <f t="shared" si="74"/>
        <v>606337.97219573625</v>
      </c>
      <c r="V224" s="68">
        <f t="shared" si="75"/>
        <v>91352.24415531788</v>
      </c>
      <c r="W224" s="68">
        <f t="shared" si="76"/>
        <v>0</v>
      </c>
      <c r="X224" s="68">
        <f t="shared" si="77"/>
        <v>69500</v>
      </c>
      <c r="Y224" s="68">
        <f t="shared" si="78"/>
        <v>60400</v>
      </c>
      <c r="Z224" s="68">
        <f t="shared" si="79"/>
        <v>9100</v>
      </c>
      <c r="AA224" s="68">
        <f t="shared" si="80"/>
        <v>0</v>
      </c>
      <c r="AB224" s="68">
        <f>Y224*Skräpmätning!$B$5</f>
        <v>35028.980000000003</v>
      </c>
      <c r="AC224" s="68">
        <f>Z224*Skräpmätning!$B$5</f>
        <v>5277.545000000001</v>
      </c>
      <c r="AD224" s="68">
        <f t="shared" si="83"/>
        <v>650</v>
      </c>
      <c r="AE224" s="68">
        <f t="shared" si="81"/>
        <v>0</v>
      </c>
      <c r="AF224" s="68">
        <f t="shared" si="82"/>
        <v>40956.525000000001</v>
      </c>
      <c r="AH224" s="68"/>
    </row>
    <row r="225" spans="1:34" ht="16" x14ac:dyDescent="0.35">
      <c r="A225" s="55" t="s">
        <v>286</v>
      </c>
      <c r="B225" s="66">
        <f>_xlfn.XLOOKUP(A225,Indata!A:A,Indata!C:C)</f>
        <v>17540</v>
      </c>
      <c r="C225" s="108">
        <f>_xlfn.XLOOKUP(A225,Indata!A:A,Indata!S:S)</f>
        <v>394186</v>
      </c>
      <c r="D225" s="108">
        <f>_xlfn.XLOOKUP(A225,Indata!A:A,Indata!S:S)+_xlfn.XLOOKUP(A225,Indata!A:A,Indata!Q:Q)</f>
        <v>394186</v>
      </c>
      <c r="E225" s="109">
        <f>_xlfn.XLOOKUP(A225,Indata!A:A,Indata!O:O)</f>
        <v>379186</v>
      </c>
      <c r="F225" s="109">
        <f>_xlfn.XLOOKUP(A225,Indata!A:A,Indata!P:P)</f>
        <v>0</v>
      </c>
      <c r="G225" s="109">
        <f>_xlfn.XLOOKUP(A225,Indata!A:A,Indata!Q:Q)</f>
        <v>0</v>
      </c>
      <c r="H225" s="108">
        <f>_xlfn.XLOOKUP(A225,Indata!A:A,Indata!R:R)</f>
        <v>15000</v>
      </c>
      <c r="I225" s="110">
        <f t="shared" si="63"/>
        <v>22.473546180159634</v>
      </c>
      <c r="J225" s="110">
        <f t="shared" si="64"/>
        <v>21.61835803876853</v>
      </c>
      <c r="K225" s="110" t="str">
        <f t="shared" si="65"/>
        <v>0</v>
      </c>
      <c r="L225" s="110" t="str">
        <f t="shared" si="66"/>
        <v>0</v>
      </c>
      <c r="M225" s="110">
        <f t="shared" si="67"/>
        <v>0.85518814139110599</v>
      </c>
      <c r="N225" s="67">
        <f>_xlfn.XLOOKUP(A225,'Beräkning prediktionsvärde'!$A$2:$A$291,'Beräkning prediktionsvärde'!$Q$2:$Q$291)</f>
        <v>33.202533346317551</v>
      </c>
      <c r="O225" s="68">
        <f t="shared" si="68"/>
        <v>582372.43489440985</v>
      </c>
      <c r="P225" s="35">
        <f t="shared" si="69"/>
        <v>-10.728987166157918</v>
      </c>
      <c r="Q225" s="69">
        <f t="shared" si="70"/>
        <v>-0.32313760682806014</v>
      </c>
      <c r="R225" s="70">
        <f t="shared" si="71"/>
        <v>31.939073963704359</v>
      </c>
      <c r="S225" s="70">
        <f t="shared" si="72"/>
        <v>0</v>
      </c>
      <c r="T225" s="70">
        <f t="shared" si="73"/>
        <v>1.2634593826131908</v>
      </c>
      <c r="U225" s="68">
        <f t="shared" si="74"/>
        <v>560211.35732337448</v>
      </c>
      <c r="V225" s="68">
        <f t="shared" si="75"/>
        <v>0</v>
      </c>
      <c r="W225" s="68">
        <f t="shared" si="76"/>
        <v>22161.077571035366</v>
      </c>
      <c r="X225" s="68">
        <f t="shared" si="77"/>
        <v>394186</v>
      </c>
      <c r="Y225" s="68">
        <f t="shared" si="78"/>
        <v>379186</v>
      </c>
      <c r="Z225" s="68">
        <f t="shared" si="79"/>
        <v>0</v>
      </c>
      <c r="AA225" s="68">
        <f t="shared" si="80"/>
        <v>14999.999999999998</v>
      </c>
      <c r="AB225" s="68">
        <f>Y225*Skräpmätning!$B$5</f>
        <v>219908.92070000002</v>
      </c>
      <c r="AC225" s="68">
        <f>Z225*Skräpmätning!$B$5</f>
        <v>0</v>
      </c>
      <c r="AD225" s="68">
        <f t="shared" si="83"/>
        <v>0</v>
      </c>
      <c r="AE225" s="68">
        <f t="shared" si="81"/>
        <v>14999.999999999998</v>
      </c>
      <c r="AF225" s="68">
        <f t="shared" si="82"/>
        <v>234908.92070000002</v>
      </c>
      <c r="AH225" s="68"/>
    </row>
    <row r="226" spans="1:34" ht="16" x14ac:dyDescent="0.35">
      <c r="A226" s="55" t="s">
        <v>97</v>
      </c>
      <c r="B226" s="66">
        <f>_xlfn.XLOOKUP(A226,Indata!A:A,Indata!C:C)</f>
        <v>12155</v>
      </c>
      <c r="C226" s="108">
        <f>_xlfn.XLOOKUP(A226,Indata!A:A,Indata!S:S)</f>
        <v>24596</v>
      </c>
      <c r="D226" s="108">
        <f>_xlfn.XLOOKUP(A226,Indata!A:A,Indata!S:S)+_xlfn.XLOOKUP(A226,Indata!A:A,Indata!Q:Q)</f>
        <v>24596</v>
      </c>
      <c r="E226" s="109">
        <f>_xlfn.XLOOKUP(A226,Indata!A:A,Indata!O:O)</f>
        <v>24596</v>
      </c>
      <c r="F226" s="109">
        <f>_xlfn.XLOOKUP(A226,Indata!A:A,Indata!P:P)</f>
        <v>0</v>
      </c>
      <c r="G226" s="109">
        <f>_xlfn.XLOOKUP(A226,Indata!A:A,Indata!Q:Q)</f>
        <v>0</v>
      </c>
      <c r="H226" s="108">
        <f>_xlfn.XLOOKUP(A226,Indata!A:A,Indata!R:R)</f>
        <v>0</v>
      </c>
      <c r="I226" s="110">
        <f t="shared" si="63"/>
        <v>2.0235294117647058</v>
      </c>
      <c r="J226" s="110">
        <f t="shared" si="64"/>
        <v>2.0235294117647058</v>
      </c>
      <c r="K226" s="110" t="str">
        <f t="shared" si="65"/>
        <v>0</v>
      </c>
      <c r="L226" s="110" t="str">
        <f t="shared" si="66"/>
        <v>0</v>
      </c>
      <c r="M226" s="110" t="str">
        <f t="shared" si="67"/>
        <v>0</v>
      </c>
      <c r="N226" s="67">
        <f>_xlfn.XLOOKUP(A226,'Beräkning prediktionsvärde'!$A$2:$A$291,'Beräkning prediktionsvärde'!$Q$2:$Q$291)</f>
        <v>39.957019914858272</v>
      </c>
      <c r="O226" s="68">
        <f t="shared" si="68"/>
        <v>485677.57706510229</v>
      </c>
      <c r="P226" s="35">
        <f t="shared" si="69"/>
        <v>-37.933490503093566</v>
      </c>
      <c r="Q226" s="69">
        <f t="shared" si="70"/>
        <v>-0.94935734906966263</v>
      </c>
      <c r="R226" s="70">
        <f t="shared" si="71"/>
        <v>39.957019914858272</v>
      </c>
      <c r="S226" s="70">
        <f t="shared" si="72"/>
        <v>0</v>
      </c>
      <c r="T226" s="70">
        <f t="shared" si="73"/>
        <v>0</v>
      </c>
      <c r="U226" s="68">
        <f t="shared" si="74"/>
        <v>485677.57706510229</v>
      </c>
      <c r="V226" s="68">
        <f t="shared" si="75"/>
        <v>0</v>
      </c>
      <c r="W226" s="68">
        <f t="shared" si="76"/>
        <v>0</v>
      </c>
      <c r="X226" s="68">
        <f t="shared" si="77"/>
        <v>24596</v>
      </c>
      <c r="Y226" s="68">
        <f t="shared" si="78"/>
        <v>24596</v>
      </c>
      <c r="Z226" s="68">
        <f t="shared" si="79"/>
        <v>0</v>
      </c>
      <c r="AA226" s="68">
        <f t="shared" si="80"/>
        <v>0</v>
      </c>
      <c r="AB226" s="68">
        <f>Y226*Skräpmätning!$B$5</f>
        <v>14264.450200000001</v>
      </c>
      <c r="AC226" s="68">
        <f>Z226*Skräpmätning!$B$5</f>
        <v>0</v>
      </c>
      <c r="AD226" s="68">
        <f t="shared" si="83"/>
        <v>0</v>
      </c>
      <c r="AE226" s="68">
        <f t="shared" si="81"/>
        <v>0</v>
      </c>
      <c r="AF226" s="68">
        <f t="shared" si="82"/>
        <v>14264.450200000001</v>
      </c>
      <c r="AH226" s="68"/>
    </row>
    <row r="227" spans="1:34" ht="16" x14ac:dyDescent="0.35">
      <c r="A227" s="55" t="s">
        <v>171</v>
      </c>
      <c r="B227" s="66">
        <f>_xlfn.XLOOKUP(A227,Indata!A:A,Indata!C:C)</f>
        <v>16146</v>
      </c>
      <c r="C227" s="108">
        <f>_xlfn.XLOOKUP(A227,Indata!A:A,Indata!S:S)</f>
        <v>0</v>
      </c>
      <c r="D227" s="108">
        <f>_xlfn.XLOOKUP(A227,Indata!A:A,Indata!S:S)+_xlfn.XLOOKUP(A227,Indata!A:A,Indata!Q:Q)</f>
        <v>0</v>
      </c>
      <c r="E227" s="109">
        <f>_xlfn.XLOOKUP(A227,Indata!A:A,Indata!O:O)</f>
        <v>0</v>
      </c>
      <c r="F227" s="109">
        <f>_xlfn.XLOOKUP(A227,Indata!A:A,Indata!P:P)</f>
        <v>0</v>
      </c>
      <c r="G227" s="109">
        <f>_xlfn.XLOOKUP(A227,Indata!A:A,Indata!Q:Q)</f>
        <v>0</v>
      </c>
      <c r="H227" s="108">
        <f>_xlfn.XLOOKUP(A227,Indata!A:A,Indata!R:R)</f>
        <v>0</v>
      </c>
      <c r="I227" s="110" t="str">
        <f t="shared" si="63"/>
        <v>0</v>
      </c>
      <c r="J227" s="110" t="str">
        <f t="shared" si="64"/>
        <v>0</v>
      </c>
      <c r="K227" s="110" t="str">
        <f t="shared" si="65"/>
        <v>0</v>
      </c>
      <c r="L227" s="110" t="str">
        <f t="shared" si="66"/>
        <v>0</v>
      </c>
      <c r="M227" s="110" t="str">
        <f t="shared" si="67"/>
        <v>0</v>
      </c>
      <c r="N227" s="67">
        <f>_xlfn.XLOOKUP(A227,'Beräkning prediktionsvärde'!$A$2:$A$291,'Beräkning prediktionsvärde'!$Q$2:$Q$291)</f>
        <v>33.017269224553722</v>
      </c>
      <c r="O227" s="68">
        <f t="shared" si="68"/>
        <v>533096.82889964443</v>
      </c>
      <c r="P227" s="35">
        <f t="shared" si="69"/>
        <v>-33.017269224553722</v>
      </c>
      <c r="Q227" s="69">
        <f t="shared" si="70"/>
        <v>-1</v>
      </c>
      <c r="R227" s="70">
        <f t="shared" si="71"/>
        <v>0</v>
      </c>
      <c r="S227" s="70">
        <f t="shared" si="72"/>
        <v>0</v>
      </c>
      <c r="T227" s="70">
        <f t="shared" si="73"/>
        <v>0</v>
      </c>
      <c r="U227" s="68">
        <f t="shared" si="74"/>
        <v>0</v>
      </c>
      <c r="V227" s="68">
        <f t="shared" si="75"/>
        <v>0</v>
      </c>
      <c r="W227" s="68">
        <f t="shared" si="76"/>
        <v>0</v>
      </c>
      <c r="X227" s="68">
        <f t="shared" si="77"/>
        <v>0</v>
      </c>
      <c r="Y227" s="68">
        <f t="shared" si="78"/>
        <v>0</v>
      </c>
      <c r="Z227" s="68">
        <f t="shared" si="79"/>
        <v>0</v>
      </c>
      <c r="AA227" s="68">
        <f t="shared" si="80"/>
        <v>0</v>
      </c>
      <c r="AB227" s="68">
        <f>Y227*Skräpmätning!$B$5</f>
        <v>0</v>
      </c>
      <c r="AC227" s="68">
        <f>Z227*Skräpmätning!$B$5</f>
        <v>0</v>
      </c>
      <c r="AD227" s="68">
        <f t="shared" si="83"/>
        <v>0</v>
      </c>
      <c r="AE227" s="68">
        <f t="shared" si="81"/>
        <v>0</v>
      </c>
      <c r="AF227" s="68">
        <f t="shared" si="82"/>
        <v>0</v>
      </c>
      <c r="AH227" s="68"/>
    </row>
    <row r="228" spans="1:34" ht="16" x14ac:dyDescent="0.35">
      <c r="A228" s="55" t="s">
        <v>140</v>
      </c>
      <c r="B228" s="66">
        <f>_xlfn.XLOOKUP(A228,Indata!A:A,Indata!C:C)</f>
        <v>13660</v>
      </c>
      <c r="C228" s="108">
        <f>_xlfn.XLOOKUP(A228,Indata!A:A,Indata!S:S)</f>
        <v>649000</v>
      </c>
      <c r="D228" s="108">
        <f>_xlfn.XLOOKUP(A228,Indata!A:A,Indata!S:S)+_xlfn.XLOOKUP(A228,Indata!A:A,Indata!Q:Q)</f>
        <v>651000</v>
      </c>
      <c r="E228" s="109">
        <f>_xlfn.XLOOKUP(A228,Indata!A:A,Indata!O:O)</f>
        <v>610000</v>
      </c>
      <c r="F228" s="109">
        <f>_xlfn.XLOOKUP(A228,Indata!A:A,Indata!P:P)</f>
        <v>39000</v>
      </c>
      <c r="G228" s="109">
        <f>_xlfn.XLOOKUP(A228,Indata!A:A,Indata!Q:Q)</f>
        <v>2000</v>
      </c>
      <c r="H228" s="108">
        <f>_xlfn.XLOOKUP(A228,Indata!A:A,Indata!R:R)</f>
        <v>0</v>
      </c>
      <c r="I228" s="110">
        <f t="shared" si="63"/>
        <v>47.510980966325036</v>
      </c>
      <c r="J228" s="110">
        <f t="shared" si="64"/>
        <v>44.655929721815518</v>
      </c>
      <c r="K228" s="110">
        <f t="shared" si="65"/>
        <v>2.8550512445095166</v>
      </c>
      <c r="L228" s="110">
        <f t="shared" si="66"/>
        <v>0.14641288433382138</v>
      </c>
      <c r="M228" s="110" t="str">
        <f t="shared" si="67"/>
        <v>0</v>
      </c>
      <c r="N228" s="67">
        <f>_xlfn.XLOOKUP(A228,'Beräkning prediktionsvärde'!$A$2:$A$291,'Beräkning prediktionsvärde'!$Q$2:$Q$291)</f>
        <v>35.941150984323436</v>
      </c>
      <c r="O228" s="68">
        <f t="shared" si="68"/>
        <v>490956.12244585814</v>
      </c>
      <c r="P228" s="35">
        <f t="shared" si="69"/>
        <v>11.5698299820016</v>
      </c>
      <c r="Q228" s="69">
        <f t="shared" si="70"/>
        <v>0.32191039143537858</v>
      </c>
      <c r="R228" s="70">
        <f t="shared" si="71"/>
        <v>33.781359168624491</v>
      </c>
      <c r="S228" s="70">
        <f t="shared" si="72"/>
        <v>2.1597918156989429</v>
      </c>
      <c r="T228" s="70">
        <f t="shared" si="73"/>
        <v>0</v>
      </c>
      <c r="U228" s="68">
        <f t="shared" si="74"/>
        <v>461453.36624341056</v>
      </c>
      <c r="V228" s="68">
        <f t="shared" si="75"/>
        <v>29502.756202447559</v>
      </c>
      <c r="W228" s="68">
        <f t="shared" si="76"/>
        <v>0</v>
      </c>
      <c r="X228" s="68">
        <f t="shared" si="77"/>
        <v>490956.12244585814</v>
      </c>
      <c r="Y228" s="68">
        <f t="shared" si="78"/>
        <v>461453.36624341062</v>
      </c>
      <c r="Z228" s="68">
        <f t="shared" si="79"/>
        <v>29502.756202447563</v>
      </c>
      <c r="AA228" s="68">
        <f t="shared" si="80"/>
        <v>0</v>
      </c>
      <c r="AB228" s="68">
        <f>Y228*Skräpmätning!$B$5</f>
        <v>267619.87975286605</v>
      </c>
      <c r="AC228" s="68">
        <f>Z228*Skräpmätning!$B$5</f>
        <v>17110.123459609465</v>
      </c>
      <c r="AD228" s="68">
        <f t="shared" si="83"/>
        <v>2000</v>
      </c>
      <c r="AE228" s="68">
        <f t="shared" si="81"/>
        <v>0</v>
      </c>
      <c r="AF228" s="68">
        <f t="shared" si="82"/>
        <v>286730.00321247551</v>
      </c>
      <c r="AH228" s="68"/>
    </row>
    <row r="229" spans="1:34" ht="16" x14ac:dyDescent="0.35">
      <c r="A229" s="55" t="s">
        <v>219</v>
      </c>
      <c r="B229" s="66">
        <f>_xlfn.XLOOKUP(A229,Indata!A:A,Indata!C:C)</f>
        <v>11387</v>
      </c>
      <c r="C229" s="108">
        <f>_xlfn.XLOOKUP(A229,Indata!A:A,Indata!S:S)</f>
        <v>186940</v>
      </c>
      <c r="D229" s="108">
        <f>_xlfn.XLOOKUP(A229,Indata!A:A,Indata!S:S)+_xlfn.XLOOKUP(A229,Indata!A:A,Indata!Q:Q)</f>
        <v>187720</v>
      </c>
      <c r="E229" s="109">
        <f>_xlfn.XLOOKUP(A229,Indata!A:A,Indata!O:O)</f>
        <v>177090</v>
      </c>
      <c r="F229" s="109">
        <f>_xlfn.XLOOKUP(A229,Indata!A:A,Indata!P:P)</f>
        <v>7800</v>
      </c>
      <c r="G229" s="109">
        <f>_xlfn.XLOOKUP(A229,Indata!A:A,Indata!Q:Q)</f>
        <v>780</v>
      </c>
      <c r="H229" s="108">
        <f>_xlfn.XLOOKUP(A229,Indata!A:A,Indata!R:R)</f>
        <v>2050</v>
      </c>
      <c r="I229" s="110">
        <f t="shared" si="63"/>
        <v>16.416966716431016</v>
      </c>
      <c r="J229" s="110">
        <f t="shared" si="64"/>
        <v>15.551945200667427</v>
      </c>
      <c r="K229" s="110">
        <f t="shared" si="65"/>
        <v>0.68499165715289367</v>
      </c>
      <c r="L229" s="110">
        <f t="shared" si="66"/>
        <v>6.849916571528937E-2</v>
      </c>
      <c r="M229" s="110">
        <f t="shared" si="67"/>
        <v>0.1800298586106964</v>
      </c>
      <c r="N229" s="67">
        <f>_xlfn.XLOOKUP(A229,'Beräkning prediktionsvärde'!$A$2:$A$291,'Beräkning prediktionsvärde'!$Q$2:$Q$291)</f>
        <v>29.650148407300861</v>
      </c>
      <c r="O229" s="68">
        <f t="shared" si="68"/>
        <v>337626.2399139349</v>
      </c>
      <c r="P229" s="35">
        <f t="shared" si="69"/>
        <v>-13.233181690869845</v>
      </c>
      <c r="Q229" s="69">
        <f t="shared" si="70"/>
        <v>-0.44631080792875188</v>
      </c>
      <c r="R229" s="70">
        <f t="shared" si="71"/>
        <v>28.087861246650849</v>
      </c>
      <c r="S229" s="70">
        <f t="shared" si="72"/>
        <v>1.2371411018345284</v>
      </c>
      <c r="T229" s="70">
        <f t="shared" si="73"/>
        <v>0.32514605881548503</v>
      </c>
      <c r="U229" s="68">
        <f t="shared" si="74"/>
        <v>319836.47601561324</v>
      </c>
      <c r="V229" s="68">
        <f t="shared" si="75"/>
        <v>14087.325726589776</v>
      </c>
      <c r="W229" s="68">
        <f t="shared" si="76"/>
        <v>3702.4381717319279</v>
      </c>
      <c r="X229" s="68">
        <f t="shared" si="77"/>
        <v>186940</v>
      </c>
      <c r="Y229" s="68">
        <f t="shared" si="78"/>
        <v>177090</v>
      </c>
      <c r="Z229" s="68">
        <f t="shared" si="79"/>
        <v>7800</v>
      </c>
      <c r="AA229" s="68">
        <f t="shared" si="80"/>
        <v>2050</v>
      </c>
      <c r="AB229" s="68">
        <f>Y229*Skräpmätning!$B$5</f>
        <v>102703.34550000001</v>
      </c>
      <c r="AC229" s="68">
        <f>Z229*Skräpmätning!$B$5</f>
        <v>4523.6100000000006</v>
      </c>
      <c r="AD229" s="68">
        <f t="shared" si="83"/>
        <v>780</v>
      </c>
      <c r="AE229" s="68">
        <f t="shared" si="81"/>
        <v>2050</v>
      </c>
      <c r="AF229" s="68">
        <f t="shared" si="82"/>
        <v>110056.95550000001</v>
      </c>
      <c r="AH229" s="68"/>
    </row>
    <row r="230" spans="1:34" ht="16" x14ac:dyDescent="0.35">
      <c r="A230" s="55" t="s">
        <v>105</v>
      </c>
      <c r="B230" s="66">
        <f>_xlfn.XLOOKUP(A230,Indata!A:A,Indata!C:C)</f>
        <v>7002</v>
      </c>
      <c r="C230" s="108">
        <f>_xlfn.XLOOKUP(A230,Indata!A:A,Indata!S:S)</f>
        <v>56000</v>
      </c>
      <c r="D230" s="108">
        <f>_xlfn.XLOOKUP(A230,Indata!A:A,Indata!S:S)+_xlfn.XLOOKUP(A230,Indata!A:A,Indata!Q:Q)</f>
        <v>59000</v>
      </c>
      <c r="E230" s="109">
        <f>_xlfn.XLOOKUP(A230,Indata!A:A,Indata!O:O)</f>
        <v>55000</v>
      </c>
      <c r="F230" s="109">
        <f>_xlfn.XLOOKUP(A230,Indata!A:A,Indata!P:P)</f>
        <v>1000</v>
      </c>
      <c r="G230" s="109">
        <f>_xlfn.XLOOKUP(A230,Indata!A:A,Indata!Q:Q)</f>
        <v>3000</v>
      </c>
      <c r="H230" s="108">
        <f>_xlfn.XLOOKUP(A230,Indata!A:A,Indata!R:R)</f>
        <v>0</v>
      </c>
      <c r="I230" s="110">
        <f t="shared" si="63"/>
        <v>7.9977149385889748</v>
      </c>
      <c r="J230" s="110">
        <f t="shared" si="64"/>
        <v>7.8548986003998857</v>
      </c>
      <c r="K230" s="110">
        <f t="shared" si="65"/>
        <v>0.14281633818908884</v>
      </c>
      <c r="L230" s="110">
        <f t="shared" si="66"/>
        <v>0.42844901456726647</v>
      </c>
      <c r="M230" s="110" t="str">
        <f t="shared" si="67"/>
        <v>0</v>
      </c>
      <c r="N230" s="67">
        <f>_xlfn.XLOOKUP(A230,'Beräkning prediktionsvärde'!$A$2:$A$291,'Beräkning prediktionsvärde'!$Q$2:$Q$291)</f>
        <v>32.713722160543284</v>
      </c>
      <c r="O230" s="68">
        <f t="shared" si="68"/>
        <v>229061.48256812408</v>
      </c>
      <c r="P230" s="35">
        <f t="shared" si="69"/>
        <v>-24.71600722195431</v>
      </c>
      <c r="Q230" s="69">
        <f t="shared" si="70"/>
        <v>-0.75552415285120966</v>
      </c>
      <c r="R230" s="70">
        <f t="shared" si="71"/>
        <v>32.129548550533578</v>
      </c>
      <c r="S230" s="70">
        <f t="shared" si="72"/>
        <v>0.58417361000970147</v>
      </c>
      <c r="T230" s="70">
        <f t="shared" si="73"/>
        <v>0</v>
      </c>
      <c r="U230" s="68">
        <f t="shared" si="74"/>
        <v>224971.09895083611</v>
      </c>
      <c r="V230" s="68">
        <f t="shared" si="75"/>
        <v>4090.3836172879296</v>
      </c>
      <c r="W230" s="68">
        <f t="shared" si="76"/>
        <v>0</v>
      </c>
      <c r="X230" s="68">
        <f t="shared" si="77"/>
        <v>56000</v>
      </c>
      <c r="Y230" s="68">
        <f t="shared" si="78"/>
        <v>55000</v>
      </c>
      <c r="Z230" s="68">
        <f t="shared" si="79"/>
        <v>1000</v>
      </c>
      <c r="AA230" s="68">
        <f t="shared" si="80"/>
        <v>0</v>
      </c>
      <c r="AB230" s="68">
        <f>Y230*Skräpmätning!$B$5</f>
        <v>31897.250000000004</v>
      </c>
      <c r="AC230" s="68">
        <f>Z230*Skräpmätning!$B$5</f>
        <v>579.95000000000005</v>
      </c>
      <c r="AD230" s="68">
        <f t="shared" si="83"/>
        <v>3000</v>
      </c>
      <c r="AE230" s="68">
        <f t="shared" si="81"/>
        <v>0</v>
      </c>
      <c r="AF230" s="68">
        <f t="shared" si="82"/>
        <v>35477.200000000004</v>
      </c>
      <c r="AH230" s="68"/>
    </row>
    <row r="231" spans="1:34" ht="16" x14ac:dyDescent="0.35">
      <c r="A231" s="55" t="s">
        <v>186</v>
      </c>
      <c r="B231" s="66">
        <f>_xlfn.XLOOKUP(A231,Indata!A:A,Indata!C:C)</f>
        <v>11883</v>
      </c>
      <c r="C231" s="108">
        <f>_xlfn.XLOOKUP(A231,Indata!A:A,Indata!S:S)</f>
        <v>32000</v>
      </c>
      <c r="D231" s="108">
        <f>_xlfn.XLOOKUP(A231,Indata!A:A,Indata!S:S)+_xlfn.XLOOKUP(A231,Indata!A:A,Indata!Q:Q)</f>
        <v>32700</v>
      </c>
      <c r="E231" s="109">
        <f>_xlfn.XLOOKUP(A231,Indata!A:A,Indata!O:O)</f>
        <v>28000</v>
      </c>
      <c r="F231" s="109">
        <f>_xlfn.XLOOKUP(A231,Indata!A:A,Indata!P:P)</f>
        <v>1000</v>
      </c>
      <c r="G231" s="109">
        <f>_xlfn.XLOOKUP(A231,Indata!A:A,Indata!Q:Q)</f>
        <v>700</v>
      </c>
      <c r="H231" s="108">
        <f>_xlfn.XLOOKUP(A231,Indata!A:A,Indata!R:R)</f>
        <v>3000</v>
      </c>
      <c r="I231" s="110">
        <f t="shared" si="63"/>
        <v>2.6929226626272826</v>
      </c>
      <c r="J231" s="110">
        <f t="shared" si="64"/>
        <v>2.3563073297988724</v>
      </c>
      <c r="K231" s="110">
        <f t="shared" si="65"/>
        <v>8.4153833207102582E-2</v>
      </c>
      <c r="L231" s="110">
        <f t="shared" si="66"/>
        <v>5.8907683244971809E-2</v>
      </c>
      <c r="M231" s="110">
        <f t="shared" si="67"/>
        <v>0.25246149962130776</v>
      </c>
      <c r="N231" s="67">
        <f>_xlfn.XLOOKUP(A231,'Beräkning prediktionsvärde'!$A$2:$A$291,'Beräkning prediktionsvärde'!$Q$2:$Q$291)</f>
        <v>38.427803742724308</v>
      </c>
      <c r="O231" s="68">
        <f t="shared" si="68"/>
        <v>456637.59187479294</v>
      </c>
      <c r="P231" s="35">
        <f t="shared" si="69"/>
        <v>-35.734881080097026</v>
      </c>
      <c r="Q231" s="69">
        <f t="shared" si="70"/>
        <v>-0.92992254564802845</v>
      </c>
      <c r="R231" s="70">
        <f t="shared" si="71"/>
        <v>33.624328274883766</v>
      </c>
      <c r="S231" s="70">
        <f t="shared" si="72"/>
        <v>1.2008688669601346</v>
      </c>
      <c r="T231" s="70">
        <f t="shared" si="73"/>
        <v>3.6026066008804039</v>
      </c>
      <c r="U231" s="68">
        <f t="shared" si="74"/>
        <v>399557.89289044379</v>
      </c>
      <c r="V231" s="68">
        <f t="shared" si="75"/>
        <v>14269.924746087279</v>
      </c>
      <c r="W231" s="68">
        <f t="shared" si="76"/>
        <v>42809.774238261838</v>
      </c>
      <c r="X231" s="68">
        <f t="shared" si="77"/>
        <v>32000</v>
      </c>
      <c r="Y231" s="68">
        <f t="shared" si="78"/>
        <v>28000</v>
      </c>
      <c r="Z231" s="68">
        <f t="shared" si="79"/>
        <v>1000</v>
      </c>
      <c r="AA231" s="68">
        <f t="shared" si="80"/>
        <v>3000</v>
      </c>
      <c r="AB231" s="68">
        <f>Y231*Skräpmätning!$B$5</f>
        <v>16238.600000000002</v>
      </c>
      <c r="AC231" s="68">
        <f>Z231*Skräpmätning!$B$5</f>
        <v>579.95000000000005</v>
      </c>
      <c r="AD231" s="68">
        <f t="shared" si="83"/>
        <v>700</v>
      </c>
      <c r="AE231" s="68">
        <f t="shared" si="81"/>
        <v>3000</v>
      </c>
      <c r="AF231" s="68">
        <f t="shared" si="82"/>
        <v>20518.550000000003</v>
      </c>
      <c r="AH231" s="68"/>
    </row>
    <row r="232" spans="1:34" ht="16" x14ac:dyDescent="0.35">
      <c r="A232" s="55" t="s">
        <v>93</v>
      </c>
      <c r="B232" s="66">
        <f>_xlfn.XLOOKUP(A232,Indata!A:A,Indata!C:C)</f>
        <v>18755</v>
      </c>
      <c r="C232" s="108">
        <f>_xlfn.XLOOKUP(A232,Indata!A:A,Indata!S:S)</f>
        <v>520982</v>
      </c>
      <c r="D232" s="108">
        <f>_xlfn.XLOOKUP(A232,Indata!A:A,Indata!S:S)+_xlfn.XLOOKUP(A232,Indata!A:A,Indata!Q:Q)</f>
        <v>520982</v>
      </c>
      <c r="E232" s="109">
        <f>_xlfn.XLOOKUP(A232,Indata!A:A,Indata!O:O)</f>
        <v>500982</v>
      </c>
      <c r="F232" s="109">
        <f>_xlfn.XLOOKUP(A232,Indata!A:A,Indata!P:P)</f>
        <v>20000</v>
      </c>
      <c r="G232" s="109">
        <f>_xlfn.XLOOKUP(A232,Indata!A:A,Indata!Q:Q)</f>
        <v>0</v>
      </c>
      <c r="H232" s="108">
        <f>_xlfn.XLOOKUP(A232,Indata!A:A,Indata!R:R)</f>
        <v>0</v>
      </c>
      <c r="I232" s="110">
        <f t="shared" si="63"/>
        <v>27.778299120234603</v>
      </c>
      <c r="J232" s="110">
        <f t="shared" si="64"/>
        <v>26.711916822180751</v>
      </c>
      <c r="K232" s="110">
        <f t="shared" si="65"/>
        <v>1.0663822980538522</v>
      </c>
      <c r="L232" s="110" t="str">
        <f t="shared" si="66"/>
        <v>0</v>
      </c>
      <c r="M232" s="110" t="str">
        <f t="shared" si="67"/>
        <v>0</v>
      </c>
      <c r="N232" s="67">
        <f>_xlfn.XLOOKUP(A232,'Beräkning prediktionsvärde'!$A$2:$A$291,'Beräkning prediktionsvärde'!$Q$2:$Q$291)</f>
        <v>31.91679531784861</v>
      </c>
      <c r="O232" s="68">
        <f t="shared" si="68"/>
        <v>598599.4961862507</v>
      </c>
      <c r="P232" s="35">
        <f t="shared" si="69"/>
        <v>-4.1384961976140069</v>
      </c>
      <c r="Q232" s="69">
        <f t="shared" si="70"/>
        <v>-0.1296651545495128</v>
      </c>
      <c r="R232" s="70">
        <f t="shared" si="71"/>
        <v>30.691540114488468</v>
      </c>
      <c r="S232" s="70">
        <f t="shared" si="72"/>
        <v>1.2252552033601396</v>
      </c>
      <c r="T232" s="70">
        <f t="shared" si="73"/>
        <v>0</v>
      </c>
      <c r="U232" s="68">
        <f t="shared" si="74"/>
        <v>575619.83484723128</v>
      </c>
      <c r="V232" s="68">
        <f t="shared" si="75"/>
        <v>22979.661339019418</v>
      </c>
      <c r="W232" s="68">
        <f t="shared" si="76"/>
        <v>0</v>
      </c>
      <c r="X232" s="68">
        <f t="shared" si="77"/>
        <v>520982</v>
      </c>
      <c r="Y232" s="68">
        <f t="shared" si="78"/>
        <v>500982</v>
      </c>
      <c r="Z232" s="68">
        <f t="shared" si="79"/>
        <v>20000</v>
      </c>
      <c r="AA232" s="68">
        <f t="shared" si="80"/>
        <v>0</v>
      </c>
      <c r="AB232" s="68">
        <f>Y232*Skräpmätning!$B$5</f>
        <v>290544.51090000005</v>
      </c>
      <c r="AC232" s="68">
        <f>Z232*Skräpmätning!$B$5</f>
        <v>11599.000000000002</v>
      </c>
      <c r="AD232" s="68">
        <f t="shared" si="83"/>
        <v>0</v>
      </c>
      <c r="AE232" s="68">
        <f t="shared" si="81"/>
        <v>0</v>
      </c>
      <c r="AF232" s="68">
        <f t="shared" si="82"/>
        <v>302143.51090000005</v>
      </c>
      <c r="AH232" s="68"/>
    </row>
    <row r="233" spans="1:34" ht="16" x14ac:dyDescent="0.35">
      <c r="A233" s="55" t="s">
        <v>154</v>
      </c>
      <c r="B233" s="66">
        <f>_xlfn.XLOOKUP(A233,Indata!A:A,Indata!C:C)</f>
        <v>46936</v>
      </c>
      <c r="C233" s="108">
        <f>_xlfn.XLOOKUP(A233,Indata!A:A,Indata!S:S)</f>
        <v>2469700</v>
      </c>
      <c r="D233" s="108">
        <f>_xlfn.XLOOKUP(A233,Indata!A:A,Indata!S:S)+_xlfn.XLOOKUP(A233,Indata!A:A,Indata!Q:Q)</f>
        <v>2474300</v>
      </c>
      <c r="E233" s="109">
        <f>_xlfn.XLOOKUP(A233,Indata!A:A,Indata!O:O)</f>
        <v>2445700</v>
      </c>
      <c r="F233" s="109">
        <f>_xlfn.XLOOKUP(A233,Indata!A:A,Indata!P:P)</f>
        <v>24000</v>
      </c>
      <c r="G233" s="109">
        <f>_xlfn.XLOOKUP(A233,Indata!A:A,Indata!Q:Q)</f>
        <v>4600</v>
      </c>
      <c r="H233" s="108">
        <f>_xlfn.XLOOKUP(A233,Indata!A:A,Indata!R:R)</f>
        <v>0</v>
      </c>
      <c r="I233" s="110">
        <f t="shared" si="63"/>
        <v>52.618459178455772</v>
      </c>
      <c r="J233" s="110">
        <f t="shared" si="64"/>
        <v>52.107124595193454</v>
      </c>
      <c r="K233" s="110">
        <f t="shared" si="65"/>
        <v>0.51133458326231462</v>
      </c>
      <c r="L233" s="110">
        <f t="shared" si="66"/>
        <v>9.8005795125276976E-2</v>
      </c>
      <c r="M233" s="110" t="str">
        <f t="shared" si="67"/>
        <v>0</v>
      </c>
      <c r="N233" s="67">
        <f>_xlfn.XLOOKUP(A233,'Beräkning prediktionsvärde'!$A$2:$A$291,'Beräkning prediktionsvärde'!$Q$2:$Q$291)</f>
        <v>36.867819764790895</v>
      </c>
      <c r="O233" s="68">
        <f t="shared" si="68"/>
        <v>1730427.9884802254</v>
      </c>
      <c r="P233" s="35">
        <f t="shared" si="69"/>
        <v>15.750639413664878</v>
      </c>
      <c r="Q233" s="69">
        <f t="shared" si="70"/>
        <v>0.42721917146581256</v>
      </c>
      <c r="R233" s="70">
        <f t="shared" si="71"/>
        <v>36.509546422135919</v>
      </c>
      <c r="S233" s="70">
        <f t="shared" si="72"/>
        <v>0.35827334265497079</v>
      </c>
      <c r="T233" s="70">
        <f t="shared" si="73"/>
        <v>0</v>
      </c>
      <c r="U233" s="68">
        <f t="shared" si="74"/>
        <v>1713612.0708693715</v>
      </c>
      <c r="V233" s="68">
        <f t="shared" si="75"/>
        <v>16815.91761085371</v>
      </c>
      <c r="W233" s="68">
        <f t="shared" si="76"/>
        <v>0</v>
      </c>
      <c r="X233" s="68">
        <f t="shared" si="77"/>
        <v>1730427.9884802254</v>
      </c>
      <c r="Y233" s="68">
        <f t="shared" si="78"/>
        <v>1713612.0708693718</v>
      </c>
      <c r="Z233" s="68">
        <f t="shared" si="79"/>
        <v>16815.91761085371</v>
      </c>
      <c r="AA233" s="68">
        <f t="shared" si="80"/>
        <v>0</v>
      </c>
      <c r="AB233" s="68">
        <f>Y233*Skräpmätning!$B$5</f>
        <v>993809.32050069224</v>
      </c>
      <c r="AC233" s="68">
        <f>Z233*Skräpmätning!$B$5</f>
        <v>9752.3914184146106</v>
      </c>
      <c r="AD233" s="68">
        <f t="shared" si="83"/>
        <v>4600</v>
      </c>
      <c r="AE233" s="68">
        <f t="shared" si="81"/>
        <v>0</v>
      </c>
      <c r="AF233" s="68">
        <f t="shared" si="82"/>
        <v>1008161.7119191069</v>
      </c>
      <c r="AH233" s="68"/>
    </row>
    <row r="234" spans="1:34" ht="16" x14ac:dyDescent="0.35">
      <c r="A234" s="55" t="s">
        <v>204</v>
      </c>
      <c r="B234" s="66">
        <f>_xlfn.XLOOKUP(A234,Indata!A:A,Indata!C:C)</f>
        <v>59073</v>
      </c>
      <c r="C234" s="108">
        <f>_xlfn.XLOOKUP(A234,Indata!A:A,Indata!S:S)</f>
        <v>4250000</v>
      </c>
      <c r="D234" s="108">
        <f>_xlfn.XLOOKUP(A234,Indata!A:A,Indata!S:S)+_xlfn.XLOOKUP(A234,Indata!A:A,Indata!Q:Q)</f>
        <v>4266000</v>
      </c>
      <c r="E234" s="109">
        <f>_xlfn.XLOOKUP(A234,Indata!A:A,Indata!O:O)</f>
        <v>3700000</v>
      </c>
      <c r="F234" s="109">
        <f>_xlfn.XLOOKUP(A234,Indata!A:A,Indata!P:P)</f>
        <v>400000</v>
      </c>
      <c r="G234" s="109">
        <f>_xlfn.XLOOKUP(A234,Indata!A:A,Indata!Q:Q)</f>
        <v>16000</v>
      </c>
      <c r="H234" s="108">
        <f>_xlfn.XLOOKUP(A234,Indata!A:A,Indata!R:R)</f>
        <v>150000</v>
      </c>
      <c r="I234" s="110">
        <f t="shared" si="63"/>
        <v>71.944881756470807</v>
      </c>
      <c r="J234" s="110">
        <f t="shared" si="64"/>
        <v>62.634367646809878</v>
      </c>
      <c r="K234" s="110">
        <f t="shared" si="65"/>
        <v>6.7712829888443116</v>
      </c>
      <c r="L234" s="110">
        <f t="shared" si="66"/>
        <v>0.27085131955377245</v>
      </c>
      <c r="M234" s="110">
        <f t="shared" si="67"/>
        <v>2.5392311208166167</v>
      </c>
      <c r="N234" s="67">
        <f>_xlfn.XLOOKUP(A234,'Beräkning prediktionsvärde'!$A$2:$A$291,'Beräkning prediktionsvärde'!$Q$2:$Q$291)</f>
        <v>40.797628930209498</v>
      </c>
      <c r="O234" s="68">
        <f t="shared" si="68"/>
        <v>2410038.3337942655</v>
      </c>
      <c r="P234" s="35">
        <f t="shared" si="69"/>
        <v>31.147252826261308</v>
      </c>
      <c r="Q234" s="69">
        <f t="shared" si="70"/>
        <v>0.76345742737999289</v>
      </c>
      <c r="R234" s="70">
        <f t="shared" si="71"/>
        <v>35.517935774535331</v>
      </c>
      <c r="S234" s="70">
        <f t="shared" si="72"/>
        <v>3.8397768404903059</v>
      </c>
      <c r="T234" s="70">
        <f t="shared" si="73"/>
        <v>1.4399163151838645</v>
      </c>
      <c r="U234" s="68">
        <f t="shared" si="74"/>
        <v>2098151.0200091256</v>
      </c>
      <c r="V234" s="68">
        <f t="shared" si="75"/>
        <v>226827.13729828384</v>
      </c>
      <c r="W234" s="68">
        <f t="shared" si="76"/>
        <v>85060.176486856435</v>
      </c>
      <c r="X234" s="68">
        <f t="shared" si="77"/>
        <v>2410038.3337942655</v>
      </c>
      <c r="Y234" s="68">
        <f t="shared" si="78"/>
        <v>2098151.0200091251</v>
      </c>
      <c r="Z234" s="68">
        <f t="shared" si="79"/>
        <v>226827.13729828381</v>
      </c>
      <c r="AA234" s="68">
        <f t="shared" si="80"/>
        <v>85060.176486856435</v>
      </c>
      <c r="AB234" s="68">
        <f>Y234*Skräpmätning!$B$5</f>
        <v>1216822.6840542923</v>
      </c>
      <c r="AC234" s="68">
        <f>Z234*Skräpmätning!$B$5</f>
        <v>131548.39827613972</v>
      </c>
      <c r="AD234" s="68">
        <f t="shared" si="83"/>
        <v>16000</v>
      </c>
      <c r="AE234" s="68">
        <f t="shared" si="81"/>
        <v>85060.176486856435</v>
      </c>
      <c r="AF234" s="68">
        <f t="shared" si="82"/>
        <v>1449431.2588172886</v>
      </c>
      <c r="AH234" s="68"/>
    </row>
    <row r="235" spans="1:34" ht="16" x14ac:dyDescent="0.35">
      <c r="A235" s="55" t="s">
        <v>64</v>
      </c>
      <c r="B235" s="66">
        <f>_xlfn.XLOOKUP(A235,Indata!A:A,Indata!C:C)</f>
        <v>14885</v>
      </c>
      <c r="C235" s="108">
        <f>_xlfn.XLOOKUP(A235,Indata!A:A,Indata!S:S)</f>
        <v>527495</v>
      </c>
      <c r="D235" s="108">
        <f>_xlfn.XLOOKUP(A235,Indata!A:A,Indata!S:S)+_xlfn.XLOOKUP(A235,Indata!A:A,Indata!Q:Q)</f>
        <v>557495</v>
      </c>
      <c r="E235" s="109">
        <f>_xlfn.XLOOKUP(A235,Indata!A:A,Indata!O:O)</f>
        <v>469536</v>
      </c>
      <c r="F235" s="109">
        <f>_xlfn.XLOOKUP(A235,Indata!A:A,Indata!P:P)</f>
        <v>57959</v>
      </c>
      <c r="G235" s="109">
        <f>_xlfn.XLOOKUP(A235,Indata!A:A,Indata!Q:Q)</f>
        <v>30000</v>
      </c>
      <c r="H235" s="108">
        <f>_xlfn.XLOOKUP(A235,Indata!A:A,Indata!R:R)</f>
        <v>0</v>
      </c>
      <c r="I235" s="110">
        <f t="shared" si="63"/>
        <v>35.43802485723883</v>
      </c>
      <c r="J235" s="110">
        <f t="shared" si="64"/>
        <v>31.544239166946589</v>
      </c>
      <c r="K235" s="110">
        <f t="shared" si="65"/>
        <v>3.8937856902922405</v>
      </c>
      <c r="L235" s="110">
        <f t="shared" si="66"/>
        <v>2.0154517971111856</v>
      </c>
      <c r="M235" s="110" t="str">
        <f t="shared" si="67"/>
        <v>0</v>
      </c>
      <c r="N235" s="67">
        <f>_xlfn.XLOOKUP(A235,'Beräkning prediktionsvärde'!$A$2:$A$291,'Beräkning prediktionsvärde'!$Q$2:$Q$291)</f>
        <v>32.917834035635984</v>
      </c>
      <c r="O235" s="68">
        <f t="shared" si="68"/>
        <v>489981.9596204416</v>
      </c>
      <c r="P235" s="35">
        <f t="shared" si="69"/>
        <v>2.5201908216028457</v>
      </c>
      <c r="Q235" s="69">
        <f t="shared" si="70"/>
        <v>7.6560043983287474E-2</v>
      </c>
      <c r="R235" s="70">
        <f t="shared" si="71"/>
        <v>29.3009566379897</v>
      </c>
      <c r="S235" s="70">
        <f t="shared" si="72"/>
        <v>3.6168773976462827</v>
      </c>
      <c r="T235" s="70">
        <f t="shared" si="73"/>
        <v>0</v>
      </c>
      <c r="U235" s="68">
        <f t="shared" si="74"/>
        <v>436144.73955647665</v>
      </c>
      <c r="V235" s="68">
        <f t="shared" si="75"/>
        <v>53837.220063964916</v>
      </c>
      <c r="W235" s="68">
        <f t="shared" si="76"/>
        <v>0</v>
      </c>
      <c r="X235" s="68">
        <f t="shared" si="77"/>
        <v>489981.9596204416</v>
      </c>
      <c r="Y235" s="68">
        <f t="shared" si="78"/>
        <v>436144.73955647671</v>
      </c>
      <c r="Z235" s="68">
        <f t="shared" si="79"/>
        <v>53837.220063964916</v>
      </c>
      <c r="AA235" s="68">
        <f t="shared" si="80"/>
        <v>0</v>
      </c>
      <c r="AB235" s="68">
        <f>Y235*Skräpmätning!$B$5</f>
        <v>252942.14170577869</v>
      </c>
      <c r="AC235" s="68">
        <f>Z235*Skräpmätning!$B$5</f>
        <v>31222.895776096459</v>
      </c>
      <c r="AD235" s="68">
        <f t="shared" si="83"/>
        <v>30000</v>
      </c>
      <c r="AE235" s="68">
        <f t="shared" si="81"/>
        <v>0</v>
      </c>
      <c r="AF235" s="68">
        <f t="shared" si="82"/>
        <v>314165.03748187516</v>
      </c>
      <c r="AH235" s="68"/>
    </row>
    <row r="236" spans="1:34" ht="16" x14ac:dyDescent="0.35">
      <c r="A236" s="55" t="s">
        <v>24</v>
      </c>
      <c r="B236" s="66">
        <f>_xlfn.XLOOKUP(A236,Indata!A:A,Indata!C:C)</f>
        <v>49173</v>
      </c>
      <c r="C236" s="108">
        <f>_xlfn.XLOOKUP(A236,Indata!A:A,Indata!S:S)</f>
        <v>1195300</v>
      </c>
      <c r="D236" s="108">
        <f>_xlfn.XLOOKUP(A236,Indata!A:A,Indata!S:S)+_xlfn.XLOOKUP(A236,Indata!A:A,Indata!Q:Q)</f>
        <v>1211653</v>
      </c>
      <c r="E236" s="109">
        <f>_xlfn.XLOOKUP(A236,Indata!A:A,Indata!O:O)</f>
        <v>594720</v>
      </c>
      <c r="F236" s="109">
        <f>_xlfn.XLOOKUP(A236,Indata!A:A,Indata!P:P)</f>
        <v>545580</v>
      </c>
      <c r="G236" s="109">
        <f>_xlfn.XLOOKUP(A236,Indata!A:A,Indata!Q:Q)</f>
        <v>16353</v>
      </c>
      <c r="H236" s="108">
        <f>_xlfn.XLOOKUP(A236,Indata!A:A,Indata!R:R)</f>
        <v>55000</v>
      </c>
      <c r="I236" s="110">
        <f t="shared" si="63"/>
        <v>24.308055233563135</v>
      </c>
      <c r="J236" s="110">
        <f t="shared" si="64"/>
        <v>12.094442071868709</v>
      </c>
      <c r="K236" s="110">
        <f t="shared" si="65"/>
        <v>11.095113171862607</v>
      </c>
      <c r="L236" s="110">
        <f t="shared" si="66"/>
        <v>0.33256055152217678</v>
      </c>
      <c r="M236" s="110">
        <f t="shared" si="67"/>
        <v>1.1184999898318182</v>
      </c>
      <c r="N236" s="67">
        <f>_xlfn.XLOOKUP(A236,'Beräkning prediktionsvärde'!$A$2:$A$291,'Beräkning prediktionsvärde'!$Q$2:$Q$291)</f>
        <v>36.639597439773233</v>
      </c>
      <c r="O236" s="68">
        <f t="shared" si="68"/>
        <v>1801678.9249059693</v>
      </c>
      <c r="P236" s="35">
        <f t="shared" si="69"/>
        <v>-12.331542206210099</v>
      </c>
      <c r="Q236" s="69">
        <f t="shared" si="70"/>
        <v>-0.33656325581852303</v>
      </c>
      <c r="R236" s="70">
        <f t="shared" si="71"/>
        <v>18.229985266779835</v>
      </c>
      <c r="S236" s="70">
        <f t="shared" si="72"/>
        <v>16.723694111262009</v>
      </c>
      <c r="T236" s="70">
        <f t="shared" si="73"/>
        <v>1.6859180617313878</v>
      </c>
      <c r="U236" s="68">
        <f t="shared" si="74"/>
        <v>896423.06552336481</v>
      </c>
      <c r="V236" s="68">
        <f t="shared" si="75"/>
        <v>822354.21053308679</v>
      </c>
      <c r="W236" s="68">
        <f t="shared" si="76"/>
        <v>82901.648849517529</v>
      </c>
      <c r="X236" s="68">
        <f t="shared" si="77"/>
        <v>1195300</v>
      </c>
      <c r="Y236" s="68">
        <f t="shared" si="78"/>
        <v>594720</v>
      </c>
      <c r="Z236" s="68">
        <f t="shared" si="79"/>
        <v>545580</v>
      </c>
      <c r="AA236" s="68">
        <f t="shared" si="80"/>
        <v>55000</v>
      </c>
      <c r="AB236" s="68">
        <f>Y236*Skräpmätning!$B$5</f>
        <v>344907.86400000006</v>
      </c>
      <c r="AC236" s="68">
        <f>Z236*Skräpmätning!$B$5</f>
        <v>316409.12100000004</v>
      </c>
      <c r="AD236" s="68">
        <f t="shared" si="83"/>
        <v>16353</v>
      </c>
      <c r="AE236" s="68">
        <f t="shared" si="81"/>
        <v>55000</v>
      </c>
      <c r="AF236" s="68">
        <f t="shared" si="82"/>
        <v>732669.9850000001</v>
      </c>
      <c r="AH236" s="68"/>
    </row>
    <row r="237" spans="1:34" ht="16" x14ac:dyDescent="0.35">
      <c r="A237" s="55" t="s">
        <v>28</v>
      </c>
      <c r="B237" s="66">
        <f>_xlfn.XLOOKUP(A237,Indata!A:A,Indata!C:C)</f>
        <v>76738</v>
      </c>
      <c r="C237" s="108">
        <f>_xlfn.XLOOKUP(A237,Indata!A:A,Indata!S:S)</f>
        <v>169000</v>
      </c>
      <c r="D237" s="108">
        <f>_xlfn.XLOOKUP(A237,Indata!A:A,Indata!S:S)+_xlfn.XLOOKUP(A237,Indata!A:A,Indata!Q:Q)</f>
        <v>178950</v>
      </c>
      <c r="E237" s="109">
        <f>_xlfn.XLOOKUP(A237,Indata!A:A,Indata!O:O)</f>
        <v>49000</v>
      </c>
      <c r="F237" s="109">
        <f>_xlfn.XLOOKUP(A237,Indata!A:A,Indata!P:P)</f>
        <v>120000</v>
      </c>
      <c r="G237" s="109">
        <f>_xlfn.XLOOKUP(A237,Indata!A:A,Indata!Q:Q)</f>
        <v>9950</v>
      </c>
      <c r="H237" s="108">
        <f>_xlfn.XLOOKUP(A237,Indata!A:A,Indata!R:R)</f>
        <v>0</v>
      </c>
      <c r="I237" s="110">
        <f t="shared" si="63"/>
        <v>2.2022987307461754</v>
      </c>
      <c r="J237" s="110">
        <f t="shared" si="64"/>
        <v>0.63853631838202718</v>
      </c>
      <c r="K237" s="110">
        <f t="shared" si="65"/>
        <v>1.563762412364148</v>
      </c>
      <c r="L237" s="110">
        <f t="shared" si="66"/>
        <v>0.12966196669186061</v>
      </c>
      <c r="M237" s="110" t="str">
        <f t="shared" si="67"/>
        <v>0</v>
      </c>
      <c r="N237" s="67">
        <f>_xlfn.XLOOKUP(A237,'Beräkning prediktionsvärde'!$A$2:$A$291,'Beräkning prediktionsvärde'!$Q$2:$Q$291)</f>
        <v>35.796680381586938</v>
      </c>
      <c r="O237" s="68">
        <f t="shared" si="68"/>
        <v>2746965.6591222184</v>
      </c>
      <c r="P237" s="35">
        <f t="shared" si="69"/>
        <v>-33.594381650840759</v>
      </c>
      <c r="Q237" s="69">
        <f t="shared" si="70"/>
        <v>-0.93847757090126738</v>
      </c>
      <c r="R237" s="70">
        <f t="shared" si="71"/>
        <v>10.378919163892069</v>
      </c>
      <c r="S237" s="70">
        <f t="shared" si="72"/>
        <v>25.417761217694867</v>
      </c>
      <c r="T237" s="70">
        <f t="shared" si="73"/>
        <v>0</v>
      </c>
      <c r="U237" s="68">
        <f t="shared" si="74"/>
        <v>796457.49879874964</v>
      </c>
      <c r="V237" s="68">
        <f t="shared" si="75"/>
        <v>1950508.1603234687</v>
      </c>
      <c r="W237" s="68">
        <f t="shared" si="76"/>
        <v>0</v>
      </c>
      <c r="X237" s="68">
        <f t="shared" si="77"/>
        <v>169000</v>
      </c>
      <c r="Y237" s="68">
        <f t="shared" si="78"/>
        <v>49000</v>
      </c>
      <c r="Z237" s="68">
        <f t="shared" si="79"/>
        <v>120000</v>
      </c>
      <c r="AA237" s="68">
        <f t="shared" si="80"/>
        <v>0</v>
      </c>
      <c r="AB237" s="68">
        <f>Y237*Skräpmätning!$B$5</f>
        <v>28417.550000000003</v>
      </c>
      <c r="AC237" s="68">
        <f>Z237*Skräpmätning!$B$5</f>
        <v>69594.000000000015</v>
      </c>
      <c r="AD237" s="68">
        <f t="shared" si="83"/>
        <v>9950</v>
      </c>
      <c r="AE237" s="68">
        <f t="shared" si="81"/>
        <v>0</v>
      </c>
      <c r="AF237" s="68">
        <f t="shared" si="82"/>
        <v>107961.55000000002</v>
      </c>
      <c r="AH237" s="68"/>
    </row>
    <row r="238" spans="1:34" ht="16" x14ac:dyDescent="0.35">
      <c r="A238" s="55" t="s">
        <v>196</v>
      </c>
      <c r="B238" s="66">
        <f>_xlfn.XLOOKUP(A238,Indata!A:A,Indata!C:C)</f>
        <v>9141</v>
      </c>
      <c r="C238" s="108">
        <f>_xlfn.XLOOKUP(A238,Indata!A:A,Indata!S:S)</f>
        <v>142420</v>
      </c>
      <c r="D238" s="108">
        <f>_xlfn.XLOOKUP(A238,Indata!A:A,Indata!S:S)+_xlfn.XLOOKUP(A238,Indata!A:A,Indata!Q:Q)</f>
        <v>147420</v>
      </c>
      <c r="E238" s="109">
        <f>_xlfn.XLOOKUP(A238,Indata!A:A,Indata!O:O)</f>
        <v>129920</v>
      </c>
      <c r="F238" s="109">
        <f>_xlfn.XLOOKUP(A238,Indata!A:A,Indata!P:P)</f>
        <v>12500</v>
      </c>
      <c r="G238" s="109">
        <f>_xlfn.XLOOKUP(A238,Indata!A:A,Indata!Q:Q)</f>
        <v>5000</v>
      </c>
      <c r="H238" s="108">
        <f>_xlfn.XLOOKUP(A238,Indata!A:A,Indata!R:R)</f>
        <v>0</v>
      </c>
      <c r="I238" s="110">
        <f t="shared" si="63"/>
        <v>15.580352259052621</v>
      </c>
      <c r="J238" s="110">
        <f t="shared" si="64"/>
        <v>14.212886992670386</v>
      </c>
      <c r="K238" s="110">
        <f t="shared" si="65"/>
        <v>1.367465266382234</v>
      </c>
      <c r="L238" s="110">
        <f t="shared" si="66"/>
        <v>0.54698610655289359</v>
      </c>
      <c r="M238" s="110" t="str">
        <f t="shared" si="67"/>
        <v>0</v>
      </c>
      <c r="N238" s="67">
        <f>_xlfn.XLOOKUP(A238,'Beräkning prediktionsvärde'!$A$2:$A$291,'Beräkning prediktionsvärde'!$Q$2:$Q$291)</f>
        <v>33.371137248414982</v>
      </c>
      <c r="O238" s="68">
        <f t="shared" si="68"/>
        <v>305045.56558776135</v>
      </c>
      <c r="P238" s="35">
        <f t="shared" si="69"/>
        <v>-17.790784989362361</v>
      </c>
      <c r="Q238" s="69">
        <f t="shared" si="70"/>
        <v>-0.53311893019790224</v>
      </c>
      <c r="R238" s="70">
        <f t="shared" si="71"/>
        <v>30.442200191785385</v>
      </c>
      <c r="S238" s="70">
        <f t="shared" si="72"/>
        <v>2.9289370566295978</v>
      </c>
      <c r="T238" s="70">
        <f t="shared" si="73"/>
        <v>0</v>
      </c>
      <c r="U238" s="68">
        <f t="shared" si="74"/>
        <v>278272.15195311018</v>
      </c>
      <c r="V238" s="68">
        <f t="shared" si="75"/>
        <v>26773.413634651155</v>
      </c>
      <c r="W238" s="68">
        <f t="shared" si="76"/>
        <v>0</v>
      </c>
      <c r="X238" s="68">
        <f t="shared" si="77"/>
        <v>142420</v>
      </c>
      <c r="Y238" s="68">
        <f t="shared" si="78"/>
        <v>129920</v>
      </c>
      <c r="Z238" s="68">
        <f t="shared" si="79"/>
        <v>12500</v>
      </c>
      <c r="AA238" s="68">
        <f t="shared" si="80"/>
        <v>0</v>
      </c>
      <c r="AB238" s="68">
        <f>Y238*Skräpmätning!$B$5</f>
        <v>75347.104000000007</v>
      </c>
      <c r="AC238" s="68">
        <f>Z238*Skräpmätning!$B$5</f>
        <v>7249.3750000000009</v>
      </c>
      <c r="AD238" s="68">
        <f t="shared" si="83"/>
        <v>5000</v>
      </c>
      <c r="AE238" s="68">
        <f t="shared" si="81"/>
        <v>0</v>
      </c>
      <c r="AF238" s="68">
        <f t="shared" si="82"/>
        <v>87596.479000000007</v>
      </c>
      <c r="AH238" s="68"/>
    </row>
    <row r="239" spans="1:34" ht="16" x14ac:dyDescent="0.35">
      <c r="A239" s="55" t="s">
        <v>201</v>
      </c>
      <c r="B239" s="66">
        <f>_xlfn.XLOOKUP(A239,Indata!A:A,Indata!C:C)</f>
        <v>57045</v>
      </c>
      <c r="C239" s="108">
        <f>_xlfn.XLOOKUP(A239,Indata!A:A,Indata!S:S)</f>
        <v>1373000</v>
      </c>
      <c r="D239" s="108">
        <f>_xlfn.XLOOKUP(A239,Indata!A:A,Indata!S:S)+_xlfn.XLOOKUP(A239,Indata!A:A,Indata!Q:Q)</f>
        <v>1373700</v>
      </c>
      <c r="E239" s="109">
        <f>_xlfn.XLOOKUP(A239,Indata!A:A,Indata!O:O)</f>
        <v>1360000</v>
      </c>
      <c r="F239" s="109">
        <f>_xlfn.XLOOKUP(A239,Indata!A:A,Indata!P:P)</f>
        <v>13000</v>
      </c>
      <c r="G239" s="109">
        <f>_xlfn.XLOOKUP(A239,Indata!A:A,Indata!Q:Q)</f>
        <v>700</v>
      </c>
      <c r="H239" s="108">
        <f>_xlfn.XLOOKUP(A239,Indata!A:A,Indata!R:R)</f>
        <v>0</v>
      </c>
      <c r="I239" s="110">
        <f t="shared" si="63"/>
        <v>24.06871767902533</v>
      </c>
      <c r="J239" s="110">
        <f t="shared" si="64"/>
        <v>23.84082741695153</v>
      </c>
      <c r="K239" s="110">
        <f t="shared" si="65"/>
        <v>0.22789026207380139</v>
      </c>
      <c r="L239" s="110">
        <f t="shared" si="66"/>
        <v>1.2271014111666229E-2</v>
      </c>
      <c r="M239" s="110" t="str">
        <f t="shared" si="67"/>
        <v>0</v>
      </c>
      <c r="N239" s="67">
        <f>_xlfn.XLOOKUP(A239,'Beräkning prediktionsvärde'!$A$2:$A$291,'Beräkning prediktionsvärde'!$Q$2:$Q$291)</f>
        <v>39.528336372982089</v>
      </c>
      <c r="O239" s="68">
        <f t="shared" si="68"/>
        <v>2254893.9483967633</v>
      </c>
      <c r="P239" s="35">
        <f t="shared" si="69"/>
        <v>-15.459618693956759</v>
      </c>
      <c r="Q239" s="69">
        <f t="shared" si="70"/>
        <v>-0.3911021842174851</v>
      </c>
      <c r="R239" s="70">
        <f t="shared" si="71"/>
        <v>39.154069531868636</v>
      </c>
      <c r="S239" s="70">
        <f t="shared" si="72"/>
        <v>0.37426684111345021</v>
      </c>
      <c r="T239" s="70">
        <f t="shared" si="73"/>
        <v>0</v>
      </c>
      <c r="U239" s="68">
        <f t="shared" si="74"/>
        <v>2233543.8964454462</v>
      </c>
      <c r="V239" s="68">
        <f t="shared" si="75"/>
        <v>21350.051951316767</v>
      </c>
      <c r="W239" s="68">
        <f t="shared" si="76"/>
        <v>0</v>
      </c>
      <c r="X239" s="68">
        <f t="shared" si="77"/>
        <v>1373000</v>
      </c>
      <c r="Y239" s="68">
        <f t="shared" si="78"/>
        <v>1360000</v>
      </c>
      <c r="Z239" s="68">
        <f t="shared" si="79"/>
        <v>13000</v>
      </c>
      <c r="AA239" s="68">
        <f t="shared" si="80"/>
        <v>0</v>
      </c>
      <c r="AB239" s="68">
        <f>Y239*Skräpmätning!$B$5</f>
        <v>788732.00000000012</v>
      </c>
      <c r="AC239" s="68">
        <f>Z239*Skräpmätning!$B$5</f>
        <v>7539.3500000000013</v>
      </c>
      <c r="AD239" s="68">
        <f t="shared" si="83"/>
        <v>700</v>
      </c>
      <c r="AE239" s="68">
        <f t="shared" si="81"/>
        <v>0</v>
      </c>
      <c r="AF239" s="68">
        <f t="shared" si="82"/>
        <v>796971.35000000009</v>
      </c>
      <c r="AH239" s="68"/>
    </row>
    <row r="240" spans="1:34" ht="16" x14ac:dyDescent="0.35">
      <c r="A240" s="55" t="s">
        <v>207</v>
      </c>
      <c r="B240" s="66">
        <f>_xlfn.XLOOKUP(A240,Indata!A:A,Indata!C:C)</f>
        <v>25087</v>
      </c>
      <c r="C240" s="108">
        <f>_xlfn.XLOOKUP(A240,Indata!A:A,Indata!S:S)</f>
        <v>830000</v>
      </c>
      <c r="D240" s="108">
        <f>_xlfn.XLOOKUP(A240,Indata!A:A,Indata!S:S)+_xlfn.XLOOKUP(A240,Indata!A:A,Indata!Q:Q)</f>
        <v>835000</v>
      </c>
      <c r="E240" s="109">
        <f>_xlfn.XLOOKUP(A240,Indata!A:A,Indata!O:O)</f>
        <v>800000</v>
      </c>
      <c r="F240" s="109">
        <f>_xlfn.XLOOKUP(A240,Indata!A:A,Indata!P:P)</f>
        <v>30000</v>
      </c>
      <c r="G240" s="109">
        <f>_xlfn.XLOOKUP(A240,Indata!A:A,Indata!Q:Q)</f>
        <v>5000</v>
      </c>
      <c r="H240" s="108">
        <f>_xlfn.XLOOKUP(A240,Indata!A:A,Indata!R:R)</f>
        <v>0</v>
      </c>
      <c r="I240" s="110">
        <f t="shared" si="63"/>
        <v>33.084864670945109</v>
      </c>
      <c r="J240" s="110">
        <f t="shared" si="64"/>
        <v>31.889026188862758</v>
      </c>
      <c r="K240" s="110">
        <f t="shared" si="65"/>
        <v>1.1958384820823533</v>
      </c>
      <c r="L240" s="110">
        <f t="shared" si="66"/>
        <v>0.19930641368039223</v>
      </c>
      <c r="M240" s="110" t="str">
        <f t="shared" si="67"/>
        <v>0</v>
      </c>
      <c r="N240" s="67">
        <f>_xlfn.XLOOKUP(A240,'Beräkning prediktionsvärde'!$A$2:$A$291,'Beräkning prediktionsvärde'!$Q$2:$Q$291)</f>
        <v>37.066244517648279</v>
      </c>
      <c r="O240" s="68">
        <f t="shared" si="68"/>
        <v>929880.87621424242</v>
      </c>
      <c r="P240" s="35">
        <f t="shared" si="69"/>
        <v>-3.9813798467031702</v>
      </c>
      <c r="Q240" s="69">
        <f t="shared" si="70"/>
        <v>-0.10741255011166624</v>
      </c>
      <c r="R240" s="70">
        <f t="shared" si="71"/>
        <v>35.726500739901958</v>
      </c>
      <c r="S240" s="70">
        <f t="shared" si="72"/>
        <v>1.3397437777463232</v>
      </c>
      <c r="T240" s="70">
        <f t="shared" si="73"/>
        <v>0</v>
      </c>
      <c r="U240" s="68">
        <f t="shared" si="74"/>
        <v>896270.72406192042</v>
      </c>
      <c r="V240" s="68">
        <f t="shared" si="75"/>
        <v>33610.152152322014</v>
      </c>
      <c r="W240" s="68">
        <f t="shared" si="76"/>
        <v>0</v>
      </c>
      <c r="X240" s="68">
        <f t="shared" si="77"/>
        <v>830000</v>
      </c>
      <c r="Y240" s="68">
        <f t="shared" si="78"/>
        <v>800000</v>
      </c>
      <c r="Z240" s="68">
        <f t="shared" si="79"/>
        <v>30000</v>
      </c>
      <c r="AA240" s="68">
        <f t="shared" si="80"/>
        <v>0</v>
      </c>
      <c r="AB240" s="68">
        <f>Y240*Skräpmätning!$B$5</f>
        <v>463960.00000000006</v>
      </c>
      <c r="AC240" s="68">
        <f>Z240*Skräpmätning!$B$5</f>
        <v>17398.500000000004</v>
      </c>
      <c r="AD240" s="68">
        <f t="shared" si="83"/>
        <v>5000</v>
      </c>
      <c r="AE240" s="68">
        <f t="shared" si="81"/>
        <v>0</v>
      </c>
      <c r="AF240" s="68">
        <f t="shared" si="82"/>
        <v>486358.50000000006</v>
      </c>
      <c r="AH240" s="68"/>
    </row>
    <row r="241" spans="1:34" ht="16" x14ac:dyDescent="0.35">
      <c r="A241" s="55" t="s">
        <v>314</v>
      </c>
      <c r="B241" s="66">
        <f>_xlfn.XLOOKUP(A241,Indata!A:A,Indata!C:C)</f>
        <v>133091</v>
      </c>
      <c r="C241" s="108">
        <f>_xlfn.XLOOKUP(A241,Indata!A:A,Indata!S:S)</f>
        <v>3398721</v>
      </c>
      <c r="D241" s="108">
        <f>_xlfn.XLOOKUP(A241,Indata!A:A,Indata!S:S)+_xlfn.XLOOKUP(A241,Indata!A:A,Indata!Q:Q)</f>
        <v>3438721</v>
      </c>
      <c r="E241" s="109">
        <f>_xlfn.XLOOKUP(A241,Indata!A:A,Indata!O:O)</f>
        <v>3318433</v>
      </c>
      <c r="F241" s="109">
        <f>_xlfn.XLOOKUP(A241,Indata!A:A,Indata!P:P)</f>
        <v>80288</v>
      </c>
      <c r="G241" s="109">
        <f>_xlfn.XLOOKUP(A241,Indata!A:A,Indata!Q:Q)</f>
        <v>40000</v>
      </c>
      <c r="H241" s="108">
        <f>_xlfn.XLOOKUP(A241,Indata!A:A,Indata!R:R)</f>
        <v>0</v>
      </c>
      <c r="I241" s="110">
        <f t="shared" si="63"/>
        <v>25.536820671570581</v>
      </c>
      <c r="J241" s="110">
        <f t="shared" si="64"/>
        <v>24.933564253029882</v>
      </c>
      <c r="K241" s="110">
        <f t="shared" si="65"/>
        <v>0.60325641854069767</v>
      </c>
      <c r="L241" s="110">
        <f t="shared" si="66"/>
        <v>0.30054624279628223</v>
      </c>
      <c r="M241" s="110" t="str">
        <f t="shared" si="67"/>
        <v>0</v>
      </c>
      <c r="N241" s="67">
        <f>_xlfn.XLOOKUP(A241,'Beräkning prediktionsvärde'!$A$2:$A$291,'Beräkning prediktionsvärde'!$Q$2:$Q$291)</f>
        <v>39.565879894654756</v>
      </c>
      <c r="O241" s="68">
        <f t="shared" si="68"/>
        <v>5265862.5210594963</v>
      </c>
      <c r="P241" s="35">
        <f t="shared" si="69"/>
        <v>-14.029059223084175</v>
      </c>
      <c r="Q241" s="69">
        <f t="shared" si="70"/>
        <v>-0.35457468051859159</v>
      </c>
      <c r="R241" s="70">
        <f t="shared" si="71"/>
        <v>38.631214953054069</v>
      </c>
      <c r="S241" s="70">
        <f t="shared" si="72"/>
        <v>0.93466494160069069</v>
      </c>
      <c r="T241" s="70">
        <f t="shared" si="73"/>
        <v>0</v>
      </c>
      <c r="U241" s="68">
        <f t="shared" si="74"/>
        <v>5141467.0293169189</v>
      </c>
      <c r="V241" s="68">
        <f t="shared" si="75"/>
        <v>124395.49174257752</v>
      </c>
      <c r="W241" s="68">
        <f t="shared" si="76"/>
        <v>0</v>
      </c>
      <c r="X241" s="68">
        <f t="shared" si="77"/>
        <v>3398721</v>
      </c>
      <c r="Y241" s="68">
        <f t="shared" si="78"/>
        <v>3318433</v>
      </c>
      <c r="Z241" s="68">
        <f t="shared" si="79"/>
        <v>80288</v>
      </c>
      <c r="AA241" s="68">
        <f t="shared" si="80"/>
        <v>0</v>
      </c>
      <c r="AB241" s="68">
        <f>Y241*Skräpmätning!$B$5</f>
        <v>1924525.2183500002</v>
      </c>
      <c r="AC241" s="68">
        <f>Z241*Skräpmätning!$B$5</f>
        <v>46563.025600000008</v>
      </c>
      <c r="AD241" s="68">
        <f t="shared" si="83"/>
        <v>40000</v>
      </c>
      <c r="AE241" s="68">
        <f t="shared" si="81"/>
        <v>0</v>
      </c>
      <c r="AF241" s="68">
        <f t="shared" si="82"/>
        <v>2011088.2439500003</v>
      </c>
      <c r="AH241" s="68"/>
    </row>
    <row r="242" spans="1:34" ht="16" x14ac:dyDescent="0.35">
      <c r="A242" s="55" t="s">
        <v>12</v>
      </c>
      <c r="B242" s="66">
        <f>_xlfn.XLOOKUP(A242,Indata!A:A,Indata!C:C)</f>
        <v>50110</v>
      </c>
      <c r="C242" s="108">
        <f>_xlfn.XLOOKUP(A242,Indata!A:A,Indata!S:S)</f>
        <v>1156590</v>
      </c>
      <c r="D242" s="108">
        <f>_xlfn.XLOOKUP(A242,Indata!A:A,Indata!S:S)+_xlfn.XLOOKUP(A242,Indata!A:A,Indata!Q:Q)</f>
        <v>1159150</v>
      </c>
      <c r="E242" s="109">
        <f>_xlfn.XLOOKUP(A242,Indata!A:A,Indata!O:O)</f>
        <v>1140080</v>
      </c>
      <c r="F242" s="109">
        <f>_xlfn.XLOOKUP(A242,Indata!A:A,Indata!P:P)</f>
        <v>9640</v>
      </c>
      <c r="G242" s="109">
        <f>_xlfn.XLOOKUP(A242,Indata!A:A,Indata!Q:Q)</f>
        <v>2560</v>
      </c>
      <c r="H242" s="108">
        <f>_xlfn.XLOOKUP(A242,Indata!A:A,Indata!R:R)</f>
        <v>6870</v>
      </c>
      <c r="I242" s="110">
        <f t="shared" si="63"/>
        <v>23.081021752145279</v>
      </c>
      <c r="J242" s="110">
        <f t="shared" si="64"/>
        <v>22.751546597485532</v>
      </c>
      <c r="K242" s="110">
        <f t="shared" si="65"/>
        <v>0.19237677110357215</v>
      </c>
      <c r="L242" s="110">
        <f t="shared" si="66"/>
        <v>5.1087607264019161E-2</v>
      </c>
      <c r="M242" s="110">
        <f t="shared" si="67"/>
        <v>0.1370983835561764</v>
      </c>
      <c r="N242" s="67">
        <f>_xlfn.XLOOKUP(A242,'Beräkning prediktionsvärde'!$A$2:$A$291,'Beräkning prediktionsvärde'!$Q$2:$Q$291)</f>
        <v>38.325735959711778</v>
      </c>
      <c r="O242" s="68">
        <f t="shared" si="68"/>
        <v>1920502.6289411571</v>
      </c>
      <c r="P242" s="35">
        <f t="shared" si="69"/>
        <v>-15.244714207566499</v>
      </c>
      <c r="Q242" s="69">
        <f t="shared" si="70"/>
        <v>-0.39776703110389905</v>
      </c>
      <c r="R242" s="70">
        <f t="shared" si="71"/>
        <v>37.778646757233076</v>
      </c>
      <c r="S242" s="70">
        <f t="shared" si="72"/>
        <v>0.31943912246485062</v>
      </c>
      <c r="T242" s="70">
        <f t="shared" si="73"/>
        <v>0.22765008001385098</v>
      </c>
      <c r="U242" s="68">
        <f t="shared" si="74"/>
        <v>1893087.9890049496</v>
      </c>
      <c r="V242" s="68">
        <f t="shared" si="75"/>
        <v>16007.094426713664</v>
      </c>
      <c r="W242" s="68">
        <f t="shared" si="76"/>
        <v>11407.545509494073</v>
      </c>
      <c r="X242" s="68">
        <f t="shared" si="77"/>
        <v>1156590</v>
      </c>
      <c r="Y242" s="68">
        <f t="shared" si="78"/>
        <v>1140080</v>
      </c>
      <c r="Z242" s="68">
        <f t="shared" si="79"/>
        <v>9640</v>
      </c>
      <c r="AA242" s="68">
        <f t="shared" si="80"/>
        <v>6869.9999999999991</v>
      </c>
      <c r="AB242" s="68">
        <f>Y242*Skräpmätning!$B$5</f>
        <v>661189.39600000007</v>
      </c>
      <c r="AC242" s="68">
        <f>Z242*Skräpmätning!$B$5</f>
        <v>5590.7180000000008</v>
      </c>
      <c r="AD242" s="68">
        <f t="shared" si="83"/>
        <v>2560</v>
      </c>
      <c r="AE242" s="68">
        <f t="shared" si="81"/>
        <v>6869.9999999999991</v>
      </c>
      <c r="AF242" s="68">
        <f t="shared" si="82"/>
        <v>676210.11400000006</v>
      </c>
      <c r="AH242" s="68"/>
    </row>
    <row r="243" spans="1:34" ht="16" x14ac:dyDescent="0.35">
      <c r="A243" s="55" t="s">
        <v>25</v>
      </c>
      <c r="B243" s="66">
        <f>_xlfn.XLOOKUP(A243,Indata!A:A,Indata!C:C)</f>
        <v>32453</v>
      </c>
      <c r="C243" s="108">
        <f>_xlfn.XLOOKUP(A243,Indata!A:A,Indata!S:S)</f>
        <v>712611</v>
      </c>
      <c r="D243" s="108">
        <f>_xlfn.XLOOKUP(A243,Indata!A:A,Indata!S:S)+_xlfn.XLOOKUP(A243,Indata!A:A,Indata!Q:Q)</f>
        <v>752611</v>
      </c>
      <c r="E243" s="109">
        <f>_xlfn.XLOOKUP(A243,Indata!A:A,Indata!O:O)</f>
        <v>632611</v>
      </c>
      <c r="F243" s="109">
        <f>_xlfn.XLOOKUP(A243,Indata!A:A,Indata!P:P)</f>
        <v>50000</v>
      </c>
      <c r="G243" s="109">
        <f>_xlfn.XLOOKUP(A243,Indata!A:A,Indata!Q:Q)</f>
        <v>40000</v>
      </c>
      <c r="H243" s="108">
        <f>_xlfn.XLOOKUP(A243,Indata!A:A,Indata!R:R)</f>
        <v>30000</v>
      </c>
      <c r="I243" s="110">
        <f t="shared" si="63"/>
        <v>21.958247311496624</v>
      </c>
      <c r="J243" s="110">
        <f t="shared" si="64"/>
        <v>19.493143931223617</v>
      </c>
      <c r="K243" s="110">
        <f t="shared" si="65"/>
        <v>1.5406896126706313</v>
      </c>
      <c r="L243" s="110">
        <f t="shared" si="66"/>
        <v>1.232551690136505</v>
      </c>
      <c r="M243" s="110">
        <f t="shared" si="67"/>
        <v>0.92441376760237881</v>
      </c>
      <c r="N243" s="67">
        <f>_xlfn.XLOOKUP(A243,'Beräkning prediktionsvärde'!$A$2:$A$291,'Beräkning prediktionsvärde'!$Q$2:$Q$291)</f>
        <v>38.081067962610796</v>
      </c>
      <c r="O243" s="68">
        <f t="shared" si="68"/>
        <v>1235844.898590608</v>
      </c>
      <c r="P243" s="35">
        <f t="shared" si="69"/>
        <v>-16.122820651114171</v>
      </c>
      <c r="Q243" s="69">
        <f t="shared" si="70"/>
        <v>-0.42338152561645764</v>
      </c>
      <c r="R243" s="70">
        <f t="shared" si="71"/>
        <v>33.805964944261561</v>
      </c>
      <c r="S243" s="70">
        <f t="shared" si="72"/>
        <v>2.6719393864682695</v>
      </c>
      <c r="T243" s="70">
        <f t="shared" si="73"/>
        <v>1.6031636318809614</v>
      </c>
      <c r="U243" s="68">
        <f t="shared" si="74"/>
        <v>1097104.9803361204</v>
      </c>
      <c r="V243" s="68">
        <f t="shared" si="75"/>
        <v>86712.448909054743</v>
      </c>
      <c r="W243" s="68">
        <f t="shared" si="76"/>
        <v>52027.469345432844</v>
      </c>
      <c r="X243" s="68">
        <f t="shared" si="77"/>
        <v>712611</v>
      </c>
      <c r="Y243" s="68">
        <f t="shared" si="78"/>
        <v>632611</v>
      </c>
      <c r="Z243" s="68">
        <f t="shared" si="79"/>
        <v>50000</v>
      </c>
      <c r="AA243" s="68">
        <f t="shared" si="80"/>
        <v>29999.999999999996</v>
      </c>
      <c r="AB243" s="68">
        <f>Y243*Skräpmätning!$B$5</f>
        <v>366882.74945000006</v>
      </c>
      <c r="AC243" s="68">
        <f>Z243*Skräpmätning!$B$5</f>
        <v>28997.500000000004</v>
      </c>
      <c r="AD243" s="68">
        <f t="shared" si="83"/>
        <v>40000</v>
      </c>
      <c r="AE243" s="68">
        <f t="shared" si="81"/>
        <v>29999.999999999996</v>
      </c>
      <c r="AF243" s="68">
        <f t="shared" si="82"/>
        <v>465880.24945000006</v>
      </c>
      <c r="AH243" s="68"/>
    </row>
    <row r="244" spans="1:34" ht="16" x14ac:dyDescent="0.35">
      <c r="A244" s="55" t="s">
        <v>50</v>
      </c>
      <c r="B244" s="66">
        <f>_xlfn.XLOOKUP(A244,Indata!A:A,Indata!C:C)</f>
        <v>245329</v>
      </c>
      <c r="C244" s="108">
        <f>_xlfn.XLOOKUP(A244,Indata!A:A,Indata!S:S)</f>
        <v>10951120</v>
      </c>
      <c r="D244" s="108">
        <f>_xlfn.XLOOKUP(A244,Indata!A:A,Indata!S:S)+_xlfn.XLOOKUP(A244,Indata!A:A,Indata!Q:Q)</f>
        <v>10982920</v>
      </c>
      <c r="E244" s="109">
        <f>_xlfn.XLOOKUP(A244,Indata!A:A,Indata!O:O)</f>
        <v>8670000</v>
      </c>
      <c r="F244" s="109">
        <f>_xlfn.XLOOKUP(A244,Indata!A:A,Indata!P:P)</f>
        <v>373120</v>
      </c>
      <c r="G244" s="109">
        <f>_xlfn.XLOOKUP(A244,Indata!A:A,Indata!Q:Q)</f>
        <v>31800</v>
      </c>
      <c r="H244" s="108">
        <f>_xlfn.XLOOKUP(A244,Indata!A:A,Indata!R:R)</f>
        <v>1908000</v>
      </c>
      <c r="I244" s="110">
        <f t="shared" si="63"/>
        <v>44.63850584317386</v>
      </c>
      <c r="J244" s="110">
        <f t="shared" si="64"/>
        <v>35.340298130265886</v>
      </c>
      <c r="K244" s="110">
        <f t="shared" si="65"/>
        <v>1.5208964288771405</v>
      </c>
      <c r="L244" s="110">
        <f t="shared" si="66"/>
        <v>0.12962185473384721</v>
      </c>
      <c r="M244" s="110">
        <f t="shared" si="67"/>
        <v>7.7773112840308318</v>
      </c>
      <c r="N244" s="67">
        <f>_xlfn.XLOOKUP(A244,'Beräkning prediktionsvärde'!$A$2:$A$291,'Beräkning prediktionsvärde'!$Q$2:$Q$291)</f>
        <v>41.731443311887261</v>
      </c>
      <c r="O244" s="68">
        <f t="shared" si="68"/>
        <v>10237933.256261989</v>
      </c>
      <c r="P244" s="35">
        <f t="shared" si="69"/>
        <v>2.9070625312865985</v>
      </c>
      <c r="Q244" s="69">
        <f t="shared" si="70"/>
        <v>6.9661202694576346E-2</v>
      </c>
      <c r="R244" s="70">
        <f t="shared" si="71"/>
        <v>33.038777176586734</v>
      </c>
      <c r="S244" s="70">
        <f t="shared" si="72"/>
        <v>1.4218487358855876</v>
      </c>
      <c r="T244" s="70">
        <f t="shared" si="73"/>
        <v>7.2708173994149359</v>
      </c>
      <c r="U244" s="68">
        <f t="shared" si="74"/>
        <v>8105370.1659548469</v>
      </c>
      <c r="V244" s="68">
        <f t="shared" si="75"/>
        <v>348820.72852607531</v>
      </c>
      <c r="W244" s="68">
        <f t="shared" si="76"/>
        <v>1783742.3617810667</v>
      </c>
      <c r="X244" s="68">
        <f t="shared" si="77"/>
        <v>10237933.256261989</v>
      </c>
      <c r="Y244" s="68">
        <f t="shared" si="78"/>
        <v>8105370.1659548469</v>
      </c>
      <c r="Z244" s="68">
        <f t="shared" si="79"/>
        <v>348820.72852607531</v>
      </c>
      <c r="AA244" s="68">
        <f t="shared" si="80"/>
        <v>1783742.3617810667</v>
      </c>
      <c r="AB244" s="68">
        <f>Y244*Skräpmätning!$B$5</f>
        <v>4700709.4277455136</v>
      </c>
      <c r="AC244" s="68">
        <f>Z244*Skräpmätning!$B$5</f>
        <v>202298.58150869742</v>
      </c>
      <c r="AD244" s="68">
        <f t="shared" si="83"/>
        <v>31800</v>
      </c>
      <c r="AE244" s="68">
        <f t="shared" si="81"/>
        <v>1783742.3617810667</v>
      </c>
      <c r="AF244" s="68">
        <f t="shared" si="82"/>
        <v>6718550.3710352778</v>
      </c>
      <c r="AH244" s="68"/>
    </row>
    <row r="245" spans="1:34" ht="16" x14ac:dyDescent="0.35">
      <c r="A245" s="55" t="s">
        <v>94</v>
      </c>
      <c r="B245" s="66">
        <f>_xlfn.XLOOKUP(A245,Indata!A:A,Indata!C:C)</f>
        <v>9263</v>
      </c>
      <c r="C245" s="108">
        <f>_xlfn.XLOOKUP(A245,Indata!A:A,Indata!S:S)</f>
        <v>42715</v>
      </c>
      <c r="D245" s="108">
        <f>_xlfn.XLOOKUP(A245,Indata!A:A,Indata!S:S)+_xlfn.XLOOKUP(A245,Indata!A:A,Indata!Q:Q)</f>
        <v>44715</v>
      </c>
      <c r="E245" s="109">
        <f>_xlfn.XLOOKUP(A245,Indata!A:A,Indata!O:O)</f>
        <v>38715</v>
      </c>
      <c r="F245" s="109">
        <f>_xlfn.XLOOKUP(A245,Indata!A:A,Indata!P:P)</f>
        <v>4000</v>
      </c>
      <c r="G245" s="109">
        <f>_xlfn.XLOOKUP(A245,Indata!A:A,Indata!Q:Q)</f>
        <v>2000</v>
      </c>
      <c r="H245" s="108">
        <f>_xlfn.XLOOKUP(A245,Indata!A:A,Indata!R:R)</f>
        <v>0</v>
      </c>
      <c r="I245" s="110">
        <f t="shared" si="63"/>
        <v>4.6113570117672458</v>
      </c>
      <c r="J245" s="110">
        <f t="shared" si="64"/>
        <v>4.1795314692864087</v>
      </c>
      <c r="K245" s="110">
        <f t="shared" si="65"/>
        <v>0.43182554248083777</v>
      </c>
      <c r="L245" s="110">
        <f t="shared" si="66"/>
        <v>0.21591277124041888</v>
      </c>
      <c r="M245" s="110" t="str">
        <f t="shared" si="67"/>
        <v>0</v>
      </c>
      <c r="N245" s="67">
        <f>_xlfn.XLOOKUP(A245,'Beräkning prediktionsvärde'!$A$2:$A$291,'Beräkning prediktionsvärde'!$Q$2:$Q$291)</f>
        <v>37.222391964384819</v>
      </c>
      <c r="O245" s="68">
        <f t="shared" si="68"/>
        <v>344791.01676609658</v>
      </c>
      <c r="P245" s="35">
        <f t="shared" si="69"/>
        <v>-32.611034952617572</v>
      </c>
      <c r="Q245" s="69">
        <f t="shared" si="70"/>
        <v>-0.87611336165124765</v>
      </c>
      <c r="R245" s="70">
        <f t="shared" si="71"/>
        <v>33.736741306359789</v>
      </c>
      <c r="S245" s="70">
        <f t="shared" si="72"/>
        <v>3.4856506580250328</v>
      </c>
      <c r="T245" s="70">
        <f t="shared" si="73"/>
        <v>0</v>
      </c>
      <c r="U245" s="68">
        <f t="shared" si="74"/>
        <v>312503.43472081074</v>
      </c>
      <c r="V245" s="68">
        <f t="shared" si="75"/>
        <v>32287.582045285879</v>
      </c>
      <c r="W245" s="68">
        <f t="shared" si="76"/>
        <v>0</v>
      </c>
      <c r="X245" s="68">
        <f t="shared" si="77"/>
        <v>42715</v>
      </c>
      <c r="Y245" s="68">
        <f t="shared" si="78"/>
        <v>38715</v>
      </c>
      <c r="Z245" s="68">
        <f t="shared" si="79"/>
        <v>4000</v>
      </c>
      <c r="AA245" s="68">
        <f t="shared" si="80"/>
        <v>0</v>
      </c>
      <c r="AB245" s="68">
        <f>Y245*Skräpmätning!$B$5</f>
        <v>22452.764250000004</v>
      </c>
      <c r="AC245" s="68">
        <f>Z245*Skräpmätning!$B$5</f>
        <v>2319.8000000000002</v>
      </c>
      <c r="AD245" s="68">
        <f t="shared" si="83"/>
        <v>2000</v>
      </c>
      <c r="AE245" s="68">
        <f t="shared" si="81"/>
        <v>0</v>
      </c>
      <c r="AF245" s="68">
        <f t="shared" si="82"/>
        <v>26772.564250000003</v>
      </c>
      <c r="AH245" s="68"/>
    </row>
    <row r="246" spans="1:34" ht="16" x14ac:dyDescent="0.35">
      <c r="A246" s="55" t="s">
        <v>77</v>
      </c>
      <c r="B246" s="66">
        <f>_xlfn.XLOOKUP(A246,Indata!A:A,Indata!C:C)</f>
        <v>7434</v>
      </c>
      <c r="C246" s="108">
        <f>_xlfn.XLOOKUP(A246,Indata!A:A,Indata!S:S)</f>
        <v>435170</v>
      </c>
      <c r="D246" s="108">
        <f>_xlfn.XLOOKUP(A246,Indata!A:A,Indata!S:S)+_xlfn.XLOOKUP(A246,Indata!A:A,Indata!Q:Q)</f>
        <v>436670</v>
      </c>
      <c r="E246" s="109">
        <f>_xlfn.XLOOKUP(A246,Indata!A:A,Indata!O:O)</f>
        <v>432670</v>
      </c>
      <c r="F246" s="109">
        <f>_xlfn.XLOOKUP(A246,Indata!A:A,Indata!P:P)</f>
        <v>2500</v>
      </c>
      <c r="G246" s="109">
        <f>_xlfn.XLOOKUP(A246,Indata!A:A,Indata!Q:Q)</f>
        <v>1500</v>
      </c>
      <c r="H246" s="108">
        <f>_xlfn.XLOOKUP(A246,Indata!A:A,Indata!R:R)</f>
        <v>0</v>
      </c>
      <c r="I246" s="110">
        <f t="shared" si="63"/>
        <v>58.537799300511168</v>
      </c>
      <c r="J246" s="110">
        <f t="shared" si="64"/>
        <v>58.2015065913371</v>
      </c>
      <c r="K246" s="110">
        <f t="shared" si="65"/>
        <v>0.33629270917406512</v>
      </c>
      <c r="L246" s="110">
        <f t="shared" si="66"/>
        <v>0.20177562550443906</v>
      </c>
      <c r="M246" s="110" t="str">
        <f t="shared" si="67"/>
        <v>0</v>
      </c>
      <c r="N246" s="67">
        <f>_xlfn.XLOOKUP(A246,'Beräkning prediktionsvärde'!$A$2:$A$291,'Beräkning prediktionsvärde'!$Q$2:$Q$291)</f>
        <v>33.495948812089438</v>
      </c>
      <c r="O246" s="68">
        <f t="shared" si="68"/>
        <v>249008.88346907287</v>
      </c>
      <c r="P246" s="35">
        <f t="shared" si="69"/>
        <v>25.04185048842173</v>
      </c>
      <c r="Q246" s="69">
        <f t="shared" si="70"/>
        <v>0.74760833403780358</v>
      </c>
      <c r="R246" s="70">
        <f t="shared" si="71"/>
        <v>33.303518561772954</v>
      </c>
      <c r="S246" s="70">
        <f t="shared" si="72"/>
        <v>0.19243025031648228</v>
      </c>
      <c r="T246" s="70">
        <f t="shared" si="73"/>
        <v>0</v>
      </c>
      <c r="U246" s="68">
        <f t="shared" si="74"/>
        <v>247578.35698822013</v>
      </c>
      <c r="V246" s="68">
        <f t="shared" si="75"/>
        <v>1430.5264808527293</v>
      </c>
      <c r="W246" s="68">
        <f t="shared" si="76"/>
        <v>0</v>
      </c>
      <c r="X246" s="68">
        <f t="shared" si="77"/>
        <v>249008.88346907287</v>
      </c>
      <c r="Y246" s="68">
        <f t="shared" si="78"/>
        <v>247578.35698822013</v>
      </c>
      <c r="Z246" s="68">
        <f t="shared" si="79"/>
        <v>1430.5264808527293</v>
      </c>
      <c r="AA246" s="68">
        <f t="shared" si="80"/>
        <v>0</v>
      </c>
      <c r="AB246" s="68">
        <f>Y246*Skräpmätning!$B$5</f>
        <v>143583.06813531829</v>
      </c>
      <c r="AC246" s="68">
        <f>Z246*Skräpmätning!$B$5</f>
        <v>829.63383257054045</v>
      </c>
      <c r="AD246" s="68">
        <f t="shared" si="83"/>
        <v>1500</v>
      </c>
      <c r="AE246" s="68">
        <f t="shared" si="81"/>
        <v>0</v>
      </c>
      <c r="AF246" s="68">
        <f t="shared" si="82"/>
        <v>145912.70196788883</v>
      </c>
      <c r="AH246" s="68"/>
    </row>
    <row r="247" spans="1:34" ht="16" x14ac:dyDescent="0.35">
      <c r="A247" s="55" t="s">
        <v>86</v>
      </c>
      <c r="B247" s="66">
        <f>_xlfn.XLOOKUP(A247,Indata!A:A,Indata!C:C)</f>
        <v>14811</v>
      </c>
      <c r="C247" s="108">
        <f>_xlfn.XLOOKUP(A247,Indata!A:A,Indata!S:S)</f>
        <v>1378000</v>
      </c>
      <c r="D247" s="108">
        <f>_xlfn.XLOOKUP(A247,Indata!A:A,Indata!S:S)+_xlfn.XLOOKUP(A247,Indata!A:A,Indata!Q:Q)</f>
        <v>1416400</v>
      </c>
      <c r="E247" s="109">
        <f>_xlfn.XLOOKUP(A247,Indata!A:A,Indata!O:O)</f>
        <v>1323000</v>
      </c>
      <c r="F247" s="109">
        <f>_xlfn.XLOOKUP(A247,Indata!A:A,Indata!P:P)</f>
        <v>35000</v>
      </c>
      <c r="G247" s="109">
        <f>_xlfn.XLOOKUP(A247,Indata!A:A,Indata!Q:Q)</f>
        <v>38400</v>
      </c>
      <c r="H247" s="108">
        <f>_xlfn.XLOOKUP(A247,Indata!A:A,Indata!R:R)</f>
        <v>20000</v>
      </c>
      <c r="I247" s="110">
        <f t="shared" si="63"/>
        <v>93.038957531564378</v>
      </c>
      <c r="J247" s="110">
        <f t="shared" si="64"/>
        <v>89.325501316589026</v>
      </c>
      <c r="K247" s="110">
        <f t="shared" si="65"/>
        <v>2.3631085004388632</v>
      </c>
      <c r="L247" s="110">
        <f t="shared" si="66"/>
        <v>2.5926676119100667</v>
      </c>
      <c r="M247" s="110">
        <f t="shared" si="67"/>
        <v>1.350347714536493</v>
      </c>
      <c r="N247" s="67">
        <f>_xlfn.XLOOKUP(A247,'Beräkning prediktionsvärde'!$A$2:$A$291,'Beräkning prediktionsvärde'!$Q$2:$Q$291)</f>
        <v>34.790037072865985</v>
      </c>
      <c r="O247" s="68">
        <f t="shared" si="68"/>
        <v>515275.23908621812</v>
      </c>
      <c r="P247" s="35">
        <f t="shared" si="69"/>
        <v>58.248920458698393</v>
      </c>
      <c r="Q247" s="69">
        <f t="shared" si="70"/>
        <v>1.6742988901304976</v>
      </c>
      <c r="R247" s="70">
        <f t="shared" si="71"/>
        <v>33.401465201307474</v>
      </c>
      <c r="S247" s="70">
        <f t="shared" si="72"/>
        <v>0.88363664553723476</v>
      </c>
      <c r="T247" s="70">
        <f t="shared" si="73"/>
        <v>0.50493522602127705</v>
      </c>
      <c r="U247" s="68">
        <f t="shared" si="74"/>
        <v>494709.10109656502</v>
      </c>
      <c r="V247" s="68">
        <f t="shared" si="75"/>
        <v>13087.542357051983</v>
      </c>
      <c r="W247" s="68">
        <f t="shared" si="76"/>
        <v>7478.5956326011346</v>
      </c>
      <c r="X247" s="68">
        <f t="shared" si="77"/>
        <v>515275.23908621812</v>
      </c>
      <c r="Y247" s="68">
        <f t="shared" si="78"/>
        <v>494709.10109656496</v>
      </c>
      <c r="Z247" s="68">
        <f t="shared" si="79"/>
        <v>13087.542357051985</v>
      </c>
      <c r="AA247" s="68">
        <f t="shared" si="80"/>
        <v>7478.5956326011337</v>
      </c>
      <c r="AB247" s="68">
        <f>Y247*Skräpmätning!$B$5</f>
        <v>286906.5431809529</v>
      </c>
      <c r="AC247" s="68">
        <f>Z247*Skräpmätning!$B$5</f>
        <v>7590.1201899723001</v>
      </c>
      <c r="AD247" s="68">
        <f t="shared" si="83"/>
        <v>38400</v>
      </c>
      <c r="AE247" s="68">
        <f t="shared" si="81"/>
        <v>7478.5956326011337</v>
      </c>
      <c r="AF247" s="68">
        <f t="shared" si="82"/>
        <v>340375.2590035263</v>
      </c>
      <c r="AH247" s="68"/>
    </row>
    <row r="248" spans="1:34" ht="16" x14ac:dyDescent="0.35">
      <c r="A248" s="55" t="s">
        <v>72</v>
      </c>
      <c r="B248" s="66">
        <f>_xlfn.XLOOKUP(A248,Indata!A:A,Indata!C:C)</f>
        <v>7541</v>
      </c>
      <c r="C248" s="108">
        <f>_xlfn.XLOOKUP(A248,Indata!A:A,Indata!S:S)</f>
        <v>78400</v>
      </c>
      <c r="D248" s="108">
        <f>_xlfn.XLOOKUP(A248,Indata!A:A,Indata!S:S)+_xlfn.XLOOKUP(A248,Indata!A:A,Indata!Q:Q)</f>
        <v>78900</v>
      </c>
      <c r="E248" s="109">
        <f>_xlfn.XLOOKUP(A248,Indata!A:A,Indata!O:O)</f>
        <v>78400</v>
      </c>
      <c r="F248" s="109">
        <f>_xlfn.XLOOKUP(A248,Indata!A:A,Indata!P:P)</f>
        <v>0</v>
      </c>
      <c r="G248" s="109">
        <f>_xlfn.XLOOKUP(A248,Indata!A:A,Indata!Q:Q)</f>
        <v>500</v>
      </c>
      <c r="H248" s="108">
        <f>_xlfn.XLOOKUP(A248,Indata!A:A,Indata!R:R)</f>
        <v>0</v>
      </c>
      <c r="I248" s="110">
        <f t="shared" si="63"/>
        <v>10.396499138045352</v>
      </c>
      <c r="J248" s="110">
        <f t="shared" si="64"/>
        <v>10.396499138045352</v>
      </c>
      <c r="K248" s="110" t="str">
        <f t="shared" si="65"/>
        <v>0</v>
      </c>
      <c r="L248" s="110">
        <f t="shared" si="66"/>
        <v>6.6304203686513727E-2</v>
      </c>
      <c r="M248" s="110" t="str">
        <f t="shared" si="67"/>
        <v>0</v>
      </c>
      <c r="N248" s="67">
        <f>_xlfn.XLOOKUP(A248,'Beräkning prediktionsvärde'!$A$2:$A$291,'Beräkning prediktionsvärde'!$Q$2:$Q$291)</f>
        <v>32.415765440944433</v>
      </c>
      <c r="O248" s="68">
        <f t="shared" si="68"/>
        <v>244447.28719016197</v>
      </c>
      <c r="P248" s="35">
        <f t="shared" si="69"/>
        <v>-22.019266302899084</v>
      </c>
      <c r="Q248" s="69">
        <f t="shared" si="70"/>
        <v>-0.6792764570996831</v>
      </c>
      <c r="R248" s="70">
        <f t="shared" si="71"/>
        <v>32.415765440944433</v>
      </c>
      <c r="S248" s="70">
        <f t="shared" si="72"/>
        <v>0</v>
      </c>
      <c r="T248" s="70">
        <f t="shared" si="73"/>
        <v>0</v>
      </c>
      <c r="U248" s="68">
        <f t="shared" si="74"/>
        <v>244447.28719016197</v>
      </c>
      <c r="V248" s="68">
        <f t="shared" si="75"/>
        <v>0</v>
      </c>
      <c r="W248" s="68">
        <f t="shared" si="76"/>
        <v>0</v>
      </c>
      <c r="X248" s="68">
        <f t="shared" si="77"/>
        <v>78400</v>
      </c>
      <c r="Y248" s="68">
        <f t="shared" si="78"/>
        <v>78400</v>
      </c>
      <c r="Z248" s="68">
        <f t="shared" si="79"/>
        <v>0</v>
      </c>
      <c r="AA248" s="68">
        <f t="shared" si="80"/>
        <v>0</v>
      </c>
      <c r="AB248" s="68">
        <f>Y248*Skräpmätning!$B$5</f>
        <v>45468.080000000009</v>
      </c>
      <c r="AC248" s="68">
        <f>Z248*Skräpmätning!$B$5</f>
        <v>0</v>
      </c>
      <c r="AD248" s="68">
        <f t="shared" si="83"/>
        <v>500</v>
      </c>
      <c r="AE248" s="68">
        <f t="shared" si="81"/>
        <v>0</v>
      </c>
      <c r="AF248" s="68">
        <f t="shared" si="82"/>
        <v>45968.080000000009</v>
      </c>
      <c r="AH248" s="68"/>
    </row>
    <row r="249" spans="1:34" ht="16" x14ac:dyDescent="0.35">
      <c r="A249" s="55" t="s">
        <v>15</v>
      </c>
      <c r="B249" s="66">
        <f>_xlfn.XLOOKUP(A249,Indata!A:A,Indata!C:C)</f>
        <v>35076</v>
      </c>
      <c r="C249" s="108">
        <f>_xlfn.XLOOKUP(A249,Indata!A:A,Indata!S:S)</f>
        <v>725000</v>
      </c>
      <c r="D249" s="108">
        <f>_xlfn.XLOOKUP(A249,Indata!A:A,Indata!S:S)+_xlfn.XLOOKUP(A249,Indata!A:A,Indata!Q:Q)</f>
        <v>741000</v>
      </c>
      <c r="E249" s="109">
        <f>_xlfn.XLOOKUP(A249,Indata!A:A,Indata!O:O)</f>
        <v>690000</v>
      </c>
      <c r="F249" s="109">
        <f>_xlfn.XLOOKUP(A249,Indata!A:A,Indata!P:P)</f>
        <v>30000</v>
      </c>
      <c r="G249" s="109">
        <f>_xlfn.XLOOKUP(A249,Indata!A:A,Indata!Q:Q)</f>
        <v>16000</v>
      </c>
      <c r="H249" s="108">
        <f>_xlfn.XLOOKUP(A249,Indata!A:A,Indata!R:R)</f>
        <v>5000</v>
      </c>
      <c r="I249" s="110">
        <f t="shared" si="63"/>
        <v>20.669403580795986</v>
      </c>
      <c r="J249" s="110">
        <f t="shared" si="64"/>
        <v>19.671570304481698</v>
      </c>
      <c r="K249" s="110">
        <f t="shared" si="65"/>
        <v>0.85528566541224771</v>
      </c>
      <c r="L249" s="110">
        <f t="shared" si="66"/>
        <v>0.45615235488653211</v>
      </c>
      <c r="M249" s="110">
        <f t="shared" si="67"/>
        <v>0.14254761090204129</v>
      </c>
      <c r="N249" s="67">
        <f>_xlfn.XLOOKUP(A249,'Beräkning prediktionsvärde'!$A$2:$A$291,'Beräkning prediktionsvärde'!$Q$2:$Q$291)</f>
        <v>36.377002687270469</v>
      </c>
      <c r="O249" s="68">
        <f t="shared" si="68"/>
        <v>1275959.7462586989</v>
      </c>
      <c r="P249" s="35">
        <f t="shared" si="69"/>
        <v>-15.707599106474483</v>
      </c>
      <c r="Q249" s="69">
        <f t="shared" si="70"/>
        <v>-0.43180025692361662</v>
      </c>
      <c r="R249" s="70">
        <f t="shared" si="71"/>
        <v>34.62087152305741</v>
      </c>
      <c r="S249" s="70">
        <f t="shared" si="72"/>
        <v>1.5052552836111919</v>
      </c>
      <c r="T249" s="70">
        <f t="shared" si="73"/>
        <v>0.25087588060186528</v>
      </c>
      <c r="U249" s="68">
        <f t="shared" si="74"/>
        <v>1214361.6895427618</v>
      </c>
      <c r="V249" s="68">
        <f t="shared" si="75"/>
        <v>52798.33432794617</v>
      </c>
      <c r="W249" s="68">
        <f t="shared" si="76"/>
        <v>8799.7223879910271</v>
      </c>
      <c r="X249" s="68">
        <f t="shared" si="77"/>
        <v>725000</v>
      </c>
      <c r="Y249" s="68">
        <f t="shared" si="78"/>
        <v>690000</v>
      </c>
      <c r="Z249" s="68">
        <f t="shared" si="79"/>
        <v>30000</v>
      </c>
      <c r="AA249" s="68">
        <f t="shared" si="80"/>
        <v>5000</v>
      </c>
      <c r="AB249" s="68">
        <f>Y249*Skräpmätning!$B$5</f>
        <v>400165.50000000006</v>
      </c>
      <c r="AC249" s="68">
        <f>Z249*Skräpmätning!$B$5</f>
        <v>17398.500000000004</v>
      </c>
      <c r="AD249" s="68">
        <f t="shared" si="83"/>
        <v>16000</v>
      </c>
      <c r="AE249" s="68">
        <f t="shared" si="81"/>
        <v>5000</v>
      </c>
      <c r="AF249" s="68">
        <f t="shared" si="82"/>
        <v>438564.00000000006</v>
      </c>
      <c r="AH249" s="68"/>
    </row>
    <row r="250" spans="1:34" ht="16" x14ac:dyDescent="0.35">
      <c r="A250" s="55" t="s">
        <v>257</v>
      </c>
      <c r="B250" s="66">
        <f>_xlfn.XLOOKUP(A250,Indata!A:A,Indata!C:C)</f>
        <v>6728</v>
      </c>
      <c r="C250" s="108">
        <f>_xlfn.XLOOKUP(A250,Indata!A:A,Indata!S:S)</f>
        <v>28140</v>
      </c>
      <c r="D250" s="108">
        <f>_xlfn.XLOOKUP(A250,Indata!A:A,Indata!S:S)+_xlfn.XLOOKUP(A250,Indata!A:A,Indata!Q:Q)</f>
        <v>29890</v>
      </c>
      <c r="E250" s="109">
        <f>_xlfn.XLOOKUP(A250,Indata!A:A,Indata!O:O)</f>
        <v>26800</v>
      </c>
      <c r="F250" s="109">
        <f>_xlfn.XLOOKUP(A250,Indata!A:A,Indata!P:P)</f>
        <v>1340</v>
      </c>
      <c r="G250" s="109">
        <f>_xlfn.XLOOKUP(A250,Indata!A:A,Indata!Q:Q)</f>
        <v>1750</v>
      </c>
      <c r="H250" s="108">
        <f>_xlfn.XLOOKUP(A250,Indata!A:A,Indata!R:R)</f>
        <v>0</v>
      </c>
      <c r="I250" s="110">
        <f t="shared" si="63"/>
        <v>4.1825208085612369</v>
      </c>
      <c r="J250" s="110">
        <f t="shared" si="64"/>
        <v>3.9833531510107014</v>
      </c>
      <c r="K250" s="110">
        <f t="shared" si="65"/>
        <v>0.19916765755053509</v>
      </c>
      <c r="L250" s="110">
        <f t="shared" si="66"/>
        <v>0.26010701545778836</v>
      </c>
      <c r="M250" s="110" t="str">
        <f t="shared" si="67"/>
        <v>0</v>
      </c>
      <c r="N250" s="67">
        <f>_xlfn.XLOOKUP(A250,'Beräkning prediktionsvärde'!$A$2:$A$291,'Beräkning prediktionsvärde'!$Q$2:$Q$291)</f>
        <v>29.942479631023446</v>
      </c>
      <c r="O250" s="68">
        <f t="shared" si="68"/>
        <v>201453.00295752575</v>
      </c>
      <c r="P250" s="35">
        <f t="shared" si="69"/>
        <v>-25.75995882246221</v>
      </c>
      <c r="Q250" s="69">
        <f t="shared" si="70"/>
        <v>-0.86031481493510908</v>
      </c>
      <c r="R250" s="70">
        <f t="shared" si="71"/>
        <v>28.516647267641375</v>
      </c>
      <c r="S250" s="70">
        <f t="shared" si="72"/>
        <v>1.4258323633820689</v>
      </c>
      <c r="T250" s="70">
        <f t="shared" si="73"/>
        <v>0</v>
      </c>
      <c r="U250" s="68">
        <f t="shared" si="74"/>
        <v>191860.00281669118</v>
      </c>
      <c r="V250" s="68">
        <f t="shared" si="75"/>
        <v>9593.0001408345597</v>
      </c>
      <c r="W250" s="68">
        <f t="shared" si="76"/>
        <v>0</v>
      </c>
      <c r="X250" s="68">
        <f t="shared" si="77"/>
        <v>28140</v>
      </c>
      <c r="Y250" s="68">
        <f t="shared" si="78"/>
        <v>26800</v>
      </c>
      <c r="Z250" s="68">
        <f t="shared" si="79"/>
        <v>1340</v>
      </c>
      <c r="AA250" s="68">
        <f t="shared" si="80"/>
        <v>0</v>
      </c>
      <c r="AB250" s="68">
        <f>Y250*Skräpmätning!$B$5</f>
        <v>15542.660000000002</v>
      </c>
      <c r="AC250" s="68">
        <f>Z250*Skräpmätning!$B$5</f>
        <v>777.13300000000015</v>
      </c>
      <c r="AD250" s="68">
        <f t="shared" si="83"/>
        <v>1750</v>
      </c>
      <c r="AE250" s="68">
        <f t="shared" si="81"/>
        <v>0</v>
      </c>
      <c r="AF250" s="68">
        <f t="shared" si="82"/>
        <v>18069.793000000001</v>
      </c>
      <c r="AH250" s="68"/>
    </row>
    <row r="251" spans="1:34" ht="16" x14ac:dyDescent="0.35">
      <c r="A251" s="55" t="s">
        <v>193</v>
      </c>
      <c r="B251" s="66">
        <f>_xlfn.XLOOKUP(A251,Indata!A:A,Indata!C:C)</f>
        <v>16066</v>
      </c>
      <c r="C251" s="108">
        <f>_xlfn.XLOOKUP(A251,Indata!A:A,Indata!S:S)</f>
        <v>66000</v>
      </c>
      <c r="D251" s="108">
        <f>_xlfn.XLOOKUP(A251,Indata!A:A,Indata!S:S)+_xlfn.XLOOKUP(A251,Indata!A:A,Indata!Q:Q)</f>
        <v>66000</v>
      </c>
      <c r="E251" s="109">
        <f>_xlfn.XLOOKUP(A251,Indata!A:A,Indata!O:O)</f>
        <v>56000</v>
      </c>
      <c r="F251" s="109">
        <f>_xlfn.XLOOKUP(A251,Indata!A:A,Indata!P:P)</f>
        <v>10000</v>
      </c>
      <c r="G251" s="109">
        <f>_xlfn.XLOOKUP(A251,Indata!A:A,Indata!Q:Q)</f>
        <v>0</v>
      </c>
      <c r="H251" s="108">
        <f>_xlfn.XLOOKUP(A251,Indata!A:A,Indata!R:R)</f>
        <v>0</v>
      </c>
      <c r="I251" s="110">
        <f t="shared" si="63"/>
        <v>4.1080542761110417</v>
      </c>
      <c r="J251" s="110">
        <f t="shared" si="64"/>
        <v>3.4856218100336114</v>
      </c>
      <c r="K251" s="110">
        <f t="shared" si="65"/>
        <v>0.62243246607743064</v>
      </c>
      <c r="L251" s="110" t="str">
        <f t="shared" si="66"/>
        <v>0</v>
      </c>
      <c r="M251" s="110" t="str">
        <f t="shared" si="67"/>
        <v>0</v>
      </c>
      <c r="N251" s="67">
        <f>_xlfn.XLOOKUP(A251,'Beräkning prediktionsvärde'!$A$2:$A$291,'Beräkning prediktionsvärde'!$Q$2:$Q$291)</f>
        <v>33.66873501884865</v>
      </c>
      <c r="O251" s="68">
        <f t="shared" si="68"/>
        <v>540921.89681282244</v>
      </c>
      <c r="P251" s="35">
        <f t="shared" si="69"/>
        <v>-29.56068074273761</v>
      </c>
      <c r="Q251" s="69">
        <f t="shared" si="70"/>
        <v>-0.87798608192997918</v>
      </c>
      <c r="R251" s="70">
        <f t="shared" si="71"/>
        <v>28.567411531144309</v>
      </c>
      <c r="S251" s="70">
        <f t="shared" si="72"/>
        <v>5.1013234877043407</v>
      </c>
      <c r="T251" s="70">
        <f t="shared" si="73"/>
        <v>0</v>
      </c>
      <c r="U251" s="68">
        <f t="shared" si="74"/>
        <v>458964.03365936445</v>
      </c>
      <c r="V251" s="68">
        <f t="shared" si="75"/>
        <v>81957.863153457933</v>
      </c>
      <c r="W251" s="68">
        <f t="shared" si="76"/>
        <v>0</v>
      </c>
      <c r="X251" s="68">
        <f t="shared" si="77"/>
        <v>66000</v>
      </c>
      <c r="Y251" s="68">
        <f t="shared" si="78"/>
        <v>56000</v>
      </c>
      <c r="Z251" s="68">
        <f t="shared" si="79"/>
        <v>10000</v>
      </c>
      <c r="AA251" s="68">
        <f t="shared" si="80"/>
        <v>0</v>
      </c>
      <c r="AB251" s="68">
        <f>Y251*Skräpmätning!$B$5</f>
        <v>32477.200000000004</v>
      </c>
      <c r="AC251" s="68">
        <f>Z251*Skräpmätning!$B$5</f>
        <v>5799.5000000000009</v>
      </c>
      <c r="AD251" s="68">
        <f t="shared" si="83"/>
        <v>0</v>
      </c>
      <c r="AE251" s="68">
        <f t="shared" si="81"/>
        <v>0</v>
      </c>
      <c r="AF251" s="68">
        <f t="shared" si="82"/>
        <v>38276.700000000004</v>
      </c>
      <c r="AH251" s="68"/>
    </row>
    <row r="252" spans="1:34" ht="16" x14ac:dyDescent="0.35">
      <c r="A252" s="55" t="s">
        <v>164</v>
      </c>
      <c r="B252" s="66">
        <f>_xlfn.XLOOKUP(A252,Indata!A:A,Indata!C:C)</f>
        <v>68325</v>
      </c>
      <c r="C252" s="108">
        <f>_xlfn.XLOOKUP(A252,Indata!A:A,Indata!S:S)</f>
        <v>1736000</v>
      </c>
      <c r="D252" s="108">
        <f>_xlfn.XLOOKUP(A252,Indata!A:A,Indata!S:S)+_xlfn.XLOOKUP(A252,Indata!A:A,Indata!Q:Q)</f>
        <v>1747000</v>
      </c>
      <c r="E252" s="109">
        <f>_xlfn.XLOOKUP(A252,Indata!A:A,Indata!O:O)</f>
        <v>1648000</v>
      </c>
      <c r="F252" s="109">
        <f>_xlfn.XLOOKUP(A252,Indata!A:A,Indata!P:P)</f>
        <v>80000</v>
      </c>
      <c r="G252" s="109">
        <f>_xlfn.XLOOKUP(A252,Indata!A:A,Indata!Q:Q)</f>
        <v>11000</v>
      </c>
      <c r="H252" s="108">
        <f>_xlfn.XLOOKUP(A252,Indata!A:A,Indata!R:R)</f>
        <v>8000</v>
      </c>
      <c r="I252" s="110">
        <f t="shared" si="63"/>
        <v>25.407976582510063</v>
      </c>
      <c r="J252" s="110">
        <f t="shared" si="64"/>
        <v>24.120014635931213</v>
      </c>
      <c r="K252" s="110">
        <f t="shared" si="65"/>
        <v>1.1708744968898646</v>
      </c>
      <c r="L252" s="110">
        <f t="shared" si="66"/>
        <v>0.16099524332235637</v>
      </c>
      <c r="M252" s="110">
        <f t="shared" si="67"/>
        <v>0.11708744968898646</v>
      </c>
      <c r="N252" s="67">
        <f>_xlfn.XLOOKUP(A252,'Beräkning prediktionsvärde'!$A$2:$A$291,'Beräkning prediktionsvärde'!$Q$2:$Q$291)</f>
        <v>31.016346052197225</v>
      </c>
      <c r="O252" s="68">
        <f t="shared" si="68"/>
        <v>2119191.8440163755</v>
      </c>
      <c r="P252" s="35">
        <f>IFERROR(IF(I252&gt;0,I252-N252,"Kan ej räknas"),"Kan ej räknas")</f>
        <v>-5.6083694696871618</v>
      </c>
      <c r="Q252" s="69">
        <f t="shared" si="70"/>
        <v>-0.18081979934866835</v>
      </c>
      <c r="R252" s="70">
        <f t="shared" si="71"/>
        <v>29.444088879044369</v>
      </c>
      <c r="S252" s="70">
        <f t="shared" si="72"/>
        <v>1.4293247028662317</v>
      </c>
      <c r="T252" s="70">
        <f t="shared" si="73"/>
        <v>0.14293247028662315</v>
      </c>
      <c r="U252" s="68">
        <f t="shared" si="74"/>
        <v>2011767.3726607065</v>
      </c>
      <c r="V252" s="68">
        <f t="shared" si="75"/>
        <v>97658.610323335277</v>
      </c>
      <c r="W252" s="68">
        <f t="shared" si="76"/>
        <v>9765.861032333527</v>
      </c>
      <c r="X252" s="68">
        <f t="shared" si="77"/>
        <v>1736000</v>
      </c>
      <c r="Y252" s="68">
        <f t="shared" si="78"/>
        <v>1648000</v>
      </c>
      <c r="Z252" s="68">
        <f t="shared" si="79"/>
        <v>80000</v>
      </c>
      <c r="AA252" s="68">
        <f t="shared" si="80"/>
        <v>8000</v>
      </c>
      <c r="AB252" s="68">
        <f>Y252*Skräpmätning!$B$5</f>
        <v>955757.60000000009</v>
      </c>
      <c r="AC252" s="68">
        <f>Z252*Skräpmätning!$B$5</f>
        <v>46396.000000000007</v>
      </c>
      <c r="AD252" s="68">
        <f t="shared" si="83"/>
        <v>11000</v>
      </c>
      <c r="AE252" s="68">
        <f t="shared" si="81"/>
        <v>8000</v>
      </c>
      <c r="AF252" s="68">
        <f t="shared" si="82"/>
        <v>1021153.6000000001</v>
      </c>
      <c r="AH252" s="68"/>
    </row>
    <row r="253" spans="1:34" ht="16" x14ac:dyDescent="0.35">
      <c r="A253" s="55" t="s">
        <v>39</v>
      </c>
      <c r="B253" s="66">
        <f>_xlfn.XLOOKUP(A253,Indata!A:A,Indata!C:C)</f>
        <v>11817</v>
      </c>
      <c r="C253" s="108">
        <f>_xlfn.XLOOKUP(A253,Indata!A:A,Indata!S:S)</f>
        <v>667942</v>
      </c>
      <c r="D253" s="108">
        <f>_xlfn.XLOOKUP(A253,Indata!A:A,Indata!S:S)+_xlfn.XLOOKUP(A253,Indata!A:A,Indata!Q:Q)</f>
        <v>676342</v>
      </c>
      <c r="E253" s="109">
        <f>_xlfn.XLOOKUP(A253,Indata!A:A,Indata!O:O)</f>
        <v>653942</v>
      </c>
      <c r="F253" s="109">
        <f>_xlfn.XLOOKUP(A253,Indata!A:A,Indata!P:P)</f>
        <v>8400</v>
      </c>
      <c r="G253" s="109">
        <f>_xlfn.XLOOKUP(A253,Indata!A:A,Indata!Q:Q)</f>
        <v>8400</v>
      </c>
      <c r="H253" s="108">
        <f>_xlfn.XLOOKUP(A253,Indata!A:A,Indata!R:R)</f>
        <v>5600</v>
      </c>
      <c r="I253" s="110">
        <f t="shared" si="63"/>
        <v>56.523821612930526</v>
      </c>
      <c r="J253" s="110">
        <f t="shared" si="64"/>
        <v>55.339087754929338</v>
      </c>
      <c r="K253" s="110">
        <f t="shared" si="65"/>
        <v>0.71084031480071086</v>
      </c>
      <c r="L253" s="110">
        <f t="shared" si="66"/>
        <v>0.71084031480071086</v>
      </c>
      <c r="M253" s="110">
        <f t="shared" si="67"/>
        <v>0.47389354320047389</v>
      </c>
      <c r="N253" s="67">
        <f>_xlfn.XLOOKUP(A253,'Beräkning prediktionsvärde'!$A$2:$A$291,'Beräkning prediktionsvärde'!$Q$2:$Q$291)</f>
        <v>34.23863605147681</v>
      </c>
      <c r="O253" s="68">
        <f t="shared" si="68"/>
        <v>404597.96222030144</v>
      </c>
      <c r="P253" s="35">
        <f t="shared" si="69"/>
        <v>22.285185561453716</v>
      </c>
      <c r="Q253" s="69">
        <f t="shared" si="70"/>
        <v>0.65087830975359462</v>
      </c>
      <c r="R253" s="70">
        <f t="shared" si="71"/>
        <v>33.520997536874233</v>
      </c>
      <c r="S253" s="70">
        <f t="shared" si="72"/>
        <v>0.43058310876154693</v>
      </c>
      <c r="T253" s="70">
        <f t="shared" si="73"/>
        <v>0.28705540584103134</v>
      </c>
      <c r="U253" s="68">
        <f t="shared" si="74"/>
        <v>396117.62789324281</v>
      </c>
      <c r="V253" s="68">
        <f t="shared" si="75"/>
        <v>5088.2005962352005</v>
      </c>
      <c r="W253" s="68">
        <f t="shared" si="76"/>
        <v>3392.1337308234674</v>
      </c>
      <c r="X253" s="68">
        <f t="shared" si="77"/>
        <v>404597.96222030144</v>
      </c>
      <c r="Y253" s="68">
        <f t="shared" si="78"/>
        <v>396117.62789324275</v>
      </c>
      <c r="Z253" s="68">
        <f t="shared" si="79"/>
        <v>5088.2005962352005</v>
      </c>
      <c r="AA253" s="68">
        <f t="shared" si="80"/>
        <v>3392.133730823467</v>
      </c>
      <c r="AB253" s="68">
        <f>Y253*Skräpmätning!$B$5</f>
        <v>229728.41829668617</v>
      </c>
      <c r="AC253" s="68">
        <f>Z253*Skräpmätning!$B$5</f>
        <v>2950.901935786605</v>
      </c>
      <c r="AD253" s="68">
        <f t="shared" si="83"/>
        <v>8400</v>
      </c>
      <c r="AE253" s="68">
        <f t="shared" si="81"/>
        <v>3392.133730823467</v>
      </c>
      <c r="AF253" s="68">
        <f t="shared" si="82"/>
        <v>244471.45396329623</v>
      </c>
      <c r="AH253" s="68"/>
    </row>
    <row r="254" spans="1:34" ht="16" x14ac:dyDescent="0.35">
      <c r="A254" s="55" t="s">
        <v>129</v>
      </c>
      <c r="B254" s="66">
        <f>_xlfn.XLOOKUP(A254,Indata!A:A,Indata!C:C)</f>
        <v>37738</v>
      </c>
      <c r="C254" s="108">
        <f>_xlfn.XLOOKUP(A254,Indata!A:A,Indata!S:S)</f>
        <v>2632900</v>
      </c>
      <c r="D254" s="108">
        <f>_xlfn.XLOOKUP(A254,Indata!A:A,Indata!S:S)+_xlfn.XLOOKUP(A254,Indata!A:A,Indata!Q:Q)</f>
        <v>2672900</v>
      </c>
      <c r="E254" s="109">
        <f>_xlfn.XLOOKUP(A254,Indata!A:A,Indata!O:O)</f>
        <v>2147000</v>
      </c>
      <c r="F254" s="109">
        <f>_xlfn.XLOOKUP(A254,Indata!A:A,Indata!P:P)</f>
        <v>282500</v>
      </c>
      <c r="G254" s="109">
        <f>_xlfn.XLOOKUP(A254,Indata!A:A,Indata!Q:Q)</f>
        <v>40000</v>
      </c>
      <c r="H254" s="108">
        <f>_xlfn.XLOOKUP(A254,Indata!A:A,Indata!R:R)</f>
        <v>203400</v>
      </c>
      <c r="I254" s="110">
        <f t="shared" si="63"/>
        <v>69.767873231225821</v>
      </c>
      <c r="J254" s="110">
        <f t="shared" si="64"/>
        <v>56.892257141342945</v>
      </c>
      <c r="K254" s="110">
        <f t="shared" si="65"/>
        <v>7.4858233080714403</v>
      </c>
      <c r="L254" s="110">
        <f t="shared" si="66"/>
        <v>1.0599395834437437</v>
      </c>
      <c r="M254" s="110">
        <f t="shared" si="67"/>
        <v>5.3897927818114368</v>
      </c>
      <c r="N254" s="67">
        <f>_xlfn.XLOOKUP(A254,'Beräkning prediktionsvärde'!$A$2:$A$291,'Beräkning prediktionsvärde'!$Q$2:$Q$291)</f>
        <v>35.763025866359072</v>
      </c>
      <c r="O254" s="68">
        <f t="shared" si="68"/>
        <v>1349625.0701446587</v>
      </c>
      <c r="P254" s="35">
        <f t="shared" si="69"/>
        <v>34.004847364866748</v>
      </c>
      <c r="Q254" s="69">
        <f t="shared" si="70"/>
        <v>0.95083809440335476</v>
      </c>
      <c r="R254" s="70">
        <f t="shared" si="71"/>
        <v>29.162982466129716</v>
      </c>
      <c r="S254" s="70">
        <f t="shared" si="72"/>
        <v>3.837234535017068</v>
      </c>
      <c r="T254" s="70">
        <f t="shared" si="73"/>
        <v>2.7628088652122891</v>
      </c>
      <c r="U254" s="68">
        <f t="shared" si="74"/>
        <v>1100552.6323068033</v>
      </c>
      <c r="V254" s="68">
        <f t="shared" si="75"/>
        <v>144809.55688247411</v>
      </c>
      <c r="W254" s="68">
        <f t="shared" si="76"/>
        <v>104262.88095538136</v>
      </c>
      <c r="X254" s="68">
        <f t="shared" si="77"/>
        <v>1349625.0701446587</v>
      </c>
      <c r="Y254" s="68">
        <f t="shared" si="78"/>
        <v>1100552.6323068033</v>
      </c>
      <c r="Z254" s="68">
        <f t="shared" si="79"/>
        <v>144809.55688247411</v>
      </c>
      <c r="AA254" s="68">
        <f t="shared" si="80"/>
        <v>104262.88095538136</v>
      </c>
      <c r="AB254" s="68">
        <f>Y254*Skräpmätning!$B$5</f>
        <v>638265.49910633068</v>
      </c>
      <c r="AC254" s="68">
        <f>Z254*Skräpmätning!$B$5</f>
        <v>83982.302513990871</v>
      </c>
      <c r="AD254" s="68">
        <f t="shared" si="83"/>
        <v>40000</v>
      </c>
      <c r="AE254" s="68">
        <f t="shared" si="81"/>
        <v>104262.88095538136</v>
      </c>
      <c r="AF254" s="68">
        <f t="shared" si="82"/>
        <v>866510.6825757029</v>
      </c>
      <c r="AH254" s="68"/>
    </row>
    <row r="255" spans="1:34" ht="16" x14ac:dyDescent="0.35">
      <c r="A255" s="55" t="s">
        <v>91</v>
      </c>
      <c r="B255" s="66">
        <f>_xlfn.XLOOKUP(A255,Indata!A:A,Indata!C:C)</f>
        <v>27498</v>
      </c>
      <c r="C255" s="108">
        <f>_xlfn.XLOOKUP(A255,Indata!A:A,Indata!S:S)</f>
        <v>605023</v>
      </c>
      <c r="D255" s="108">
        <f>_xlfn.XLOOKUP(A255,Indata!A:A,Indata!S:S)+_xlfn.XLOOKUP(A255,Indata!A:A,Indata!Q:Q)</f>
        <v>608023</v>
      </c>
      <c r="E255" s="109">
        <f>_xlfn.XLOOKUP(A255,Indata!A:A,Indata!O:O)</f>
        <v>554023</v>
      </c>
      <c r="F255" s="109">
        <f>_xlfn.XLOOKUP(A255,Indata!A:A,Indata!P:P)</f>
        <v>50000</v>
      </c>
      <c r="G255" s="109">
        <f>_xlfn.XLOOKUP(A255,Indata!A:A,Indata!Q:Q)</f>
        <v>3000</v>
      </c>
      <c r="H255" s="108">
        <f>_xlfn.XLOOKUP(A255,Indata!A:A,Indata!R:R)</f>
        <v>1000</v>
      </c>
      <c r="I255" s="110">
        <f t="shared" si="63"/>
        <v>22.002436540839334</v>
      </c>
      <c r="J255" s="110">
        <f t="shared" si="64"/>
        <v>20.147756200450942</v>
      </c>
      <c r="K255" s="110">
        <f t="shared" si="65"/>
        <v>1.8183140592043057</v>
      </c>
      <c r="L255" s="110">
        <f t="shared" si="66"/>
        <v>0.10909884355225835</v>
      </c>
      <c r="M255" s="110">
        <f t="shared" si="67"/>
        <v>3.6366281184086115E-2</v>
      </c>
      <c r="N255" s="67">
        <f>_xlfn.XLOOKUP(A255,'Beräkning prediktionsvärde'!$A$2:$A$291,'Beräkning prediktionsvärde'!$Q$2:$Q$291)</f>
        <v>30.507125109319009</v>
      </c>
      <c r="O255" s="68">
        <f t="shared" si="68"/>
        <v>838884.92625605408</v>
      </c>
      <c r="P255" s="35">
        <f t="shared" si="69"/>
        <v>-8.5046885684796756</v>
      </c>
      <c r="Q255" s="69">
        <f t="shared" si="70"/>
        <v>-0.27877712298369761</v>
      </c>
      <c r="R255" s="70">
        <f t="shared" si="71"/>
        <v>27.935547862544471</v>
      </c>
      <c r="S255" s="70">
        <f t="shared" si="72"/>
        <v>2.5211541635044461</v>
      </c>
      <c r="T255" s="70">
        <f t="shared" si="73"/>
        <v>5.0423083270088924E-2</v>
      </c>
      <c r="U255" s="68">
        <f t="shared" si="74"/>
        <v>768171.69512424781</v>
      </c>
      <c r="V255" s="68">
        <f t="shared" si="75"/>
        <v>69326.697188045262</v>
      </c>
      <c r="W255" s="68">
        <f t="shared" si="76"/>
        <v>1386.5339437609052</v>
      </c>
      <c r="X255" s="68">
        <f t="shared" si="77"/>
        <v>605023</v>
      </c>
      <c r="Y255" s="68">
        <f t="shared" si="78"/>
        <v>554023</v>
      </c>
      <c r="Z255" s="68">
        <f t="shared" si="79"/>
        <v>50000</v>
      </c>
      <c r="AA255" s="68">
        <f t="shared" si="80"/>
        <v>1000</v>
      </c>
      <c r="AB255" s="68">
        <f>Y255*Skräpmätning!$B$5</f>
        <v>321305.63885000005</v>
      </c>
      <c r="AC255" s="68">
        <f>Z255*Skräpmätning!$B$5</f>
        <v>28997.500000000004</v>
      </c>
      <c r="AD255" s="68">
        <f t="shared" si="83"/>
        <v>3000</v>
      </c>
      <c r="AE255" s="68">
        <f t="shared" si="81"/>
        <v>1000</v>
      </c>
      <c r="AF255" s="68">
        <f t="shared" si="82"/>
        <v>354303.13885000005</v>
      </c>
      <c r="AH255" s="68"/>
    </row>
    <row r="256" spans="1:34" ht="16" x14ac:dyDescent="0.35">
      <c r="A256" s="55" t="s">
        <v>312</v>
      </c>
      <c r="B256" s="66">
        <f>_xlfn.XLOOKUP(A256,Indata!A:A,Indata!C:C)</f>
        <v>6263</v>
      </c>
      <c r="C256" s="108">
        <f>_xlfn.XLOOKUP(A256,Indata!A:A,Indata!S:S)</f>
        <v>151377</v>
      </c>
      <c r="D256" s="108">
        <f>_xlfn.XLOOKUP(A256,Indata!A:A,Indata!S:S)+_xlfn.XLOOKUP(A256,Indata!A:A,Indata!Q:Q)</f>
        <v>152127</v>
      </c>
      <c r="E256" s="109">
        <f>_xlfn.XLOOKUP(A256,Indata!A:A,Indata!O:O)</f>
        <v>150627</v>
      </c>
      <c r="F256" s="109">
        <f>_xlfn.XLOOKUP(A256,Indata!A:A,Indata!P:P)</f>
        <v>750</v>
      </c>
      <c r="G256" s="109">
        <f>_xlfn.XLOOKUP(A256,Indata!A:A,Indata!Q:Q)</f>
        <v>750</v>
      </c>
      <c r="H256" s="108">
        <f>_xlfn.XLOOKUP(A256,Indata!A:A,Indata!R:R)</f>
        <v>0</v>
      </c>
      <c r="I256" s="110">
        <f t="shared" si="63"/>
        <v>24.170046303688327</v>
      </c>
      <c r="J256" s="110">
        <f t="shared" si="64"/>
        <v>24.050295385597956</v>
      </c>
      <c r="K256" s="110">
        <f t="shared" si="65"/>
        <v>0.11975091809037203</v>
      </c>
      <c r="L256" s="110">
        <f t="shared" si="66"/>
        <v>0.11975091809037203</v>
      </c>
      <c r="M256" s="110" t="str">
        <f t="shared" si="67"/>
        <v>0</v>
      </c>
      <c r="N256" s="67">
        <f>_xlfn.XLOOKUP(A256,'Beräkning prediktionsvärde'!$A$2:$A$291,'Beräkning prediktionsvärde'!$Q$2:$Q$291)</f>
        <v>28.932242522937027</v>
      </c>
      <c r="O256" s="68">
        <f t="shared" si="68"/>
        <v>181202.63492115459</v>
      </c>
      <c r="P256" s="35">
        <f t="shared" si="69"/>
        <v>-4.7621962192487004</v>
      </c>
      <c r="Q256" s="69">
        <f t="shared" si="70"/>
        <v>-0.16459824071615958</v>
      </c>
      <c r="R256" s="70">
        <f t="shared" si="71"/>
        <v>28.788897220201456</v>
      </c>
      <c r="S256" s="70">
        <f t="shared" si="72"/>
        <v>0.14334530273557258</v>
      </c>
      <c r="T256" s="70">
        <f t="shared" si="73"/>
        <v>0</v>
      </c>
      <c r="U256" s="68">
        <f t="shared" si="74"/>
        <v>180304.86329012172</v>
      </c>
      <c r="V256" s="68">
        <f t="shared" si="75"/>
        <v>897.77163103289104</v>
      </c>
      <c r="W256" s="68">
        <f t="shared" si="76"/>
        <v>0</v>
      </c>
      <c r="X256" s="68">
        <f t="shared" si="77"/>
        <v>151377</v>
      </c>
      <c r="Y256" s="68">
        <f t="shared" si="78"/>
        <v>150627</v>
      </c>
      <c r="Z256" s="68">
        <f t="shared" si="79"/>
        <v>750</v>
      </c>
      <c r="AA256" s="68">
        <f t="shared" si="80"/>
        <v>0</v>
      </c>
      <c r="AB256" s="68">
        <f>Y256*Skräpmätning!$B$5</f>
        <v>87356.128650000013</v>
      </c>
      <c r="AC256" s="68">
        <f>Z256*Skräpmätning!$B$5</f>
        <v>434.96250000000003</v>
      </c>
      <c r="AD256" s="68">
        <f t="shared" si="83"/>
        <v>750</v>
      </c>
      <c r="AE256" s="68">
        <f t="shared" si="81"/>
        <v>0</v>
      </c>
      <c r="AF256" s="68">
        <f t="shared" si="82"/>
        <v>88541.091150000007</v>
      </c>
      <c r="AH256" s="68"/>
    </row>
    <row r="257" spans="1:34" ht="16" x14ac:dyDescent="0.35">
      <c r="A257" s="55" t="s">
        <v>114</v>
      </c>
      <c r="B257" s="66">
        <f>_xlfn.XLOOKUP(A257,Indata!A:A,Indata!C:C)</f>
        <v>15461</v>
      </c>
      <c r="C257" s="108">
        <f>_xlfn.XLOOKUP(A257,Indata!A:A,Indata!S:S)</f>
        <v>397433</v>
      </c>
      <c r="D257" s="108">
        <f>_xlfn.XLOOKUP(A257,Indata!A:A,Indata!S:S)+_xlfn.XLOOKUP(A257,Indata!A:A,Indata!Q:Q)</f>
        <v>399863</v>
      </c>
      <c r="E257" s="109">
        <f>_xlfn.XLOOKUP(A257,Indata!A:A,Indata!O:O)</f>
        <v>371033</v>
      </c>
      <c r="F257" s="109">
        <f>_xlfn.XLOOKUP(A257,Indata!A:A,Indata!P:P)</f>
        <v>26400</v>
      </c>
      <c r="G257" s="109">
        <f>_xlfn.XLOOKUP(A257,Indata!A:A,Indata!Q:Q)</f>
        <v>2430</v>
      </c>
      <c r="H257" s="108">
        <f>_xlfn.XLOOKUP(A257,Indata!A:A,Indata!R:R)</f>
        <v>0</v>
      </c>
      <c r="I257" s="110">
        <f t="shared" si="63"/>
        <v>25.705517107560961</v>
      </c>
      <c r="J257" s="110">
        <f t="shared" si="64"/>
        <v>23.997994955048185</v>
      </c>
      <c r="K257" s="110">
        <f t="shared" si="65"/>
        <v>1.7075221525127742</v>
      </c>
      <c r="L257" s="110">
        <f t="shared" si="66"/>
        <v>0.15716965267447125</v>
      </c>
      <c r="M257" s="110" t="str">
        <f t="shared" si="67"/>
        <v>0</v>
      </c>
      <c r="N257" s="67">
        <f>_xlfn.XLOOKUP(A257,'Beräkning prediktionsvärde'!$A$2:$A$291,'Beräkning prediktionsvärde'!$Q$2:$Q$291)</f>
        <v>30.322090803145382</v>
      </c>
      <c r="O257" s="68">
        <f t="shared" si="68"/>
        <v>468809.84590743075</v>
      </c>
      <c r="P257" s="35">
        <f t="shared" si="69"/>
        <v>-4.616573695584421</v>
      </c>
      <c r="Q257" s="69">
        <f t="shared" si="70"/>
        <v>-0.15225116650285653</v>
      </c>
      <c r="R257" s="70">
        <f t="shared" si="71"/>
        <v>28.307906784196181</v>
      </c>
      <c r="S257" s="70">
        <f t="shared" si="72"/>
        <v>2.014184018949202</v>
      </c>
      <c r="T257" s="70">
        <f t="shared" si="73"/>
        <v>0</v>
      </c>
      <c r="U257" s="68">
        <f t="shared" si="74"/>
        <v>437668.54679045716</v>
      </c>
      <c r="V257" s="68">
        <f t="shared" si="75"/>
        <v>31141.299116973612</v>
      </c>
      <c r="W257" s="68">
        <f t="shared" si="76"/>
        <v>0</v>
      </c>
      <c r="X257" s="68">
        <f t="shared" si="77"/>
        <v>397433</v>
      </c>
      <c r="Y257" s="68">
        <f t="shared" si="78"/>
        <v>371033</v>
      </c>
      <c r="Z257" s="68">
        <f t="shared" si="79"/>
        <v>26400</v>
      </c>
      <c r="AA257" s="68">
        <f t="shared" si="80"/>
        <v>0</v>
      </c>
      <c r="AB257" s="68">
        <f>Y257*Skräpmätning!$B$5</f>
        <v>215180.58835000003</v>
      </c>
      <c r="AC257" s="68">
        <f>Z257*Skräpmätning!$B$5</f>
        <v>15310.680000000002</v>
      </c>
      <c r="AD257" s="68">
        <f t="shared" si="83"/>
        <v>2430</v>
      </c>
      <c r="AE257" s="68">
        <f t="shared" si="81"/>
        <v>0</v>
      </c>
      <c r="AF257" s="68">
        <f t="shared" si="82"/>
        <v>232921.26835000003</v>
      </c>
      <c r="AH257" s="68"/>
    </row>
    <row r="258" spans="1:34" ht="16" x14ac:dyDescent="0.35">
      <c r="A258" s="55" t="s">
        <v>304</v>
      </c>
      <c r="B258" s="66">
        <f>_xlfn.XLOOKUP(A258,Indata!A:A,Indata!C:C)</f>
        <v>5461</v>
      </c>
      <c r="C258" s="108">
        <f>_xlfn.XLOOKUP(A258,Indata!A:A,Indata!S:S)</f>
        <v>278074</v>
      </c>
      <c r="D258" s="108">
        <f>_xlfn.XLOOKUP(A258,Indata!A:A,Indata!S:S)+_xlfn.XLOOKUP(A258,Indata!A:A,Indata!Q:Q)</f>
        <v>280574</v>
      </c>
      <c r="E258" s="109">
        <f>_xlfn.XLOOKUP(A258,Indata!A:A,Indata!O:O)</f>
        <v>215741</v>
      </c>
      <c r="F258" s="109">
        <f>_xlfn.XLOOKUP(A258,Indata!A:A,Indata!P:P)</f>
        <v>62333</v>
      </c>
      <c r="G258" s="109">
        <f>_xlfn.XLOOKUP(A258,Indata!A:A,Indata!Q:Q)</f>
        <v>2500</v>
      </c>
      <c r="H258" s="108">
        <f>_xlfn.XLOOKUP(A258,Indata!A:A,Indata!R:R)</f>
        <v>0</v>
      </c>
      <c r="I258" s="110">
        <f t="shared" si="63"/>
        <v>50.919978026002561</v>
      </c>
      <c r="J258" s="110">
        <f t="shared" si="64"/>
        <v>39.505768174327045</v>
      </c>
      <c r="K258" s="110">
        <f t="shared" si="65"/>
        <v>11.414209851675517</v>
      </c>
      <c r="L258" s="110">
        <f t="shared" si="66"/>
        <v>0.45779161325764511</v>
      </c>
      <c r="M258" s="110" t="str">
        <f t="shared" si="67"/>
        <v>0</v>
      </c>
      <c r="N258" s="67">
        <f>_xlfn.XLOOKUP(A258,'Beräkning prediktionsvärde'!$A$2:$A$291,'Beräkning prediktionsvärde'!$Q$2:$Q$291)</f>
        <v>36.600111462110313</v>
      </c>
      <c r="O258" s="68">
        <f t="shared" si="68"/>
        <v>199873.20869458441</v>
      </c>
      <c r="P258" s="35">
        <f t="shared" si="69"/>
        <v>14.319866563892248</v>
      </c>
      <c r="Q258" s="69">
        <f t="shared" si="70"/>
        <v>0.39125199328195132</v>
      </c>
      <c r="R258" s="70">
        <f t="shared" si="71"/>
        <v>28.395839405867292</v>
      </c>
      <c r="S258" s="70">
        <f t="shared" si="72"/>
        <v>8.2042720562430222</v>
      </c>
      <c r="T258" s="70">
        <f t="shared" si="73"/>
        <v>0</v>
      </c>
      <c r="U258" s="68">
        <f t="shared" si="74"/>
        <v>155069.6789954413</v>
      </c>
      <c r="V258" s="68">
        <f t="shared" si="75"/>
        <v>44803.529699143146</v>
      </c>
      <c r="W258" s="68">
        <f t="shared" si="76"/>
        <v>0</v>
      </c>
      <c r="X258" s="68">
        <f t="shared" si="77"/>
        <v>199873.20869458441</v>
      </c>
      <c r="Y258" s="68">
        <f t="shared" si="78"/>
        <v>155069.67899544127</v>
      </c>
      <c r="Z258" s="68">
        <f t="shared" si="79"/>
        <v>44803.529699143139</v>
      </c>
      <c r="AA258" s="68">
        <f t="shared" si="80"/>
        <v>0</v>
      </c>
      <c r="AB258" s="68">
        <f>Y258*Skräpmätning!$B$5</f>
        <v>89932.66033340618</v>
      </c>
      <c r="AC258" s="68">
        <f>Z258*Skräpmätning!$B$5</f>
        <v>25983.807049018065</v>
      </c>
      <c r="AD258" s="68">
        <f t="shared" si="83"/>
        <v>2500</v>
      </c>
      <c r="AE258" s="68">
        <f t="shared" si="81"/>
        <v>0</v>
      </c>
      <c r="AF258" s="68">
        <f t="shared" si="82"/>
        <v>118416.46738242425</v>
      </c>
      <c r="AH258" s="68"/>
    </row>
    <row r="259" spans="1:34" ht="16" x14ac:dyDescent="0.35">
      <c r="A259" s="55" t="s">
        <v>54</v>
      </c>
      <c r="B259" s="66">
        <f>_xlfn.XLOOKUP(A259,Indata!A:A,Indata!C:C)</f>
        <v>8856</v>
      </c>
      <c r="C259" s="108">
        <f>_xlfn.XLOOKUP(A259,Indata!A:A,Indata!S:S)</f>
        <v>334480</v>
      </c>
      <c r="D259" s="108">
        <f>_xlfn.XLOOKUP(A259,Indata!A:A,Indata!S:S)+_xlfn.XLOOKUP(A259,Indata!A:A,Indata!Q:Q)</f>
        <v>334480</v>
      </c>
      <c r="E259" s="109">
        <f>_xlfn.XLOOKUP(A259,Indata!A:A,Indata!O:O)</f>
        <v>334480</v>
      </c>
      <c r="F259" s="109">
        <f>_xlfn.XLOOKUP(A259,Indata!A:A,Indata!P:P)</f>
        <v>0</v>
      </c>
      <c r="G259" s="109">
        <f>_xlfn.XLOOKUP(A259,Indata!A:A,Indata!Q:Q)</f>
        <v>0</v>
      </c>
      <c r="H259" s="108">
        <f>_xlfn.XLOOKUP(A259,Indata!A:A,Indata!R:R)</f>
        <v>0</v>
      </c>
      <c r="I259" s="110">
        <f t="shared" ref="I259:I292" si="84">IF(C259&gt;0,C259/$B259,"0")</f>
        <v>37.768744354110211</v>
      </c>
      <c r="J259" s="110">
        <f t="shared" ref="J259:J292" si="85">IF(E259&gt;0,E259/$B259,"0")</f>
        <v>37.768744354110211</v>
      </c>
      <c r="K259" s="110" t="str">
        <f t="shared" ref="K259:K292" si="86">IF(F259&gt;0,F259/$B259,"0")</f>
        <v>0</v>
      </c>
      <c r="L259" s="110" t="str">
        <f t="shared" ref="L259:L292" si="87">IF(G259&gt;0,G259/$B259,"0")</f>
        <v>0</v>
      </c>
      <c r="M259" s="110" t="str">
        <f t="shared" ref="M259:M292" si="88">IF(H259&gt;0,H259/$B259,"0")</f>
        <v>0</v>
      </c>
      <c r="N259" s="67">
        <f>_xlfn.XLOOKUP(A259,'Beräkning prediktionsvärde'!$A$2:$A$291,'Beräkning prediktionsvärde'!$Q$2:$Q$291)</f>
        <v>33.847629757317065</v>
      </c>
      <c r="O259" s="68">
        <f t="shared" ref="O259:O292" si="89">N259*B259</f>
        <v>299754.60913079994</v>
      </c>
      <c r="P259" s="35">
        <f t="shared" ref="P259:P292" si="90">IFERROR(IF(I259&gt;0,I259-N259,"Kan ej räknas"),"Kan ej räknas")</f>
        <v>3.9211145967931458</v>
      </c>
      <c r="Q259" s="69">
        <f t="shared" ref="Q259:Q292" si="91">IF(C259&gt;0,(C259-O259)/O259,-1)</f>
        <v>0.11584606144970867</v>
      </c>
      <c r="R259" s="70">
        <f t="shared" ref="R259:R292" si="92">IFERROR($N259*(E259/($C259)),0)</f>
        <v>33.847629757317065</v>
      </c>
      <c r="S259" s="70">
        <f t="shared" ref="S259:S292" si="93">IFERROR($N259*(F259/($C259)),0)</f>
        <v>0</v>
      </c>
      <c r="T259" s="70">
        <f t="shared" ref="T259:T292" si="94">IFERROR($N259*(H259/($C259)),0)</f>
        <v>0</v>
      </c>
      <c r="U259" s="68">
        <f t="shared" ref="U259:U292" si="95">IFERROR($N259*($E259/($C259))*$B259,0)</f>
        <v>299754.60913079994</v>
      </c>
      <c r="V259" s="68">
        <f t="shared" ref="V259:V292" si="96">IFERROR($N259*($F259/($C259))*$B259,0)</f>
        <v>0</v>
      </c>
      <c r="W259" s="68">
        <f t="shared" ref="W259:W292" si="97">IFERROR($N259*($H259/($C259))*$B259,0)</f>
        <v>0</v>
      </c>
      <c r="X259" s="68">
        <f t="shared" ref="X259:X292" si="98">IF($Q259&gt;0,$O259,$C259)</f>
        <v>299754.60913079994</v>
      </c>
      <c r="Y259" s="68">
        <f t="shared" ref="Y259:Y292" si="99">IFERROR($X259*($E259/($C259)),0)</f>
        <v>299754.60913079994</v>
      </c>
      <c r="Z259" s="68">
        <f t="shared" ref="Z259:Z292" si="100">IFERROR($X259*($F259/($C259)),0)</f>
        <v>0</v>
      </c>
      <c r="AA259" s="68">
        <f t="shared" ref="AA259:AA292" si="101">IFERROR($X259*($H259/($C259)),0)</f>
        <v>0</v>
      </c>
      <c r="AB259" s="68">
        <f>Y259*Skräpmätning!$B$5</f>
        <v>173842.68556540745</v>
      </c>
      <c r="AC259" s="68">
        <f>Z259*Skräpmätning!$B$5</f>
        <v>0</v>
      </c>
      <c r="AD259" s="68">
        <f t="shared" si="83"/>
        <v>0</v>
      </c>
      <c r="AE259" s="68">
        <f t="shared" ref="AE259:AE292" si="102">$AA259</f>
        <v>0</v>
      </c>
      <c r="AF259" s="68">
        <f t="shared" ref="AF259:AF292" si="103">SUM(AB259:AE259)</f>
        <v>173842.68556540745</v>
      </c>
      <c r="AH259" s="68"/>
    </row>
    <row r="260" spans="1:34" ht="16" x14ac:dyDescent="0.35">
      <c r="A260" s="55" t="s">
        <v>180</v>
      </c>
      <c r="B260" s="66">
        <f>_xlfn.XLOOKUP(A260,Indata!A:A,Indata!C:C)</f>
        <v>12384</v>
      </c>
      <c r="C260" s="108">
        <f>_xlfn.XLOOKUP(A260,Indata!A:A,Indata!S:S)</f>
        <v>143000</v>
      </c>
      <c r="D260" s="108">
        <f>_xlfn.XLOOKUP(A260,Indata!A:A,Indata!S:S)+_xlfn.XLOOKUP(A260,Indata!A:A,Indata!Q:Q)</f>
        <v>148000</v>
      </c>
      <c r="E260" s="109">
        <f>_xlfn.XLOOKUP(A260,Indata!A:A,Indata!O:O)</f>
        <v>140000</v>
      </c>
      <c r="F260" s="109">
        <f>_xlfn.XLOOKUP(A260,Indata!A:A,Indata!P:P)</f>
        <v>2000</v>
      </c>
      <c r="G260" s="109">
        <f>_xlfn.XLOOKUP(A260,Indata!A:A,Indata!Q:Q)</f>
        <v>5000</v>
      </c>
      <c r="H260" s="108">
        <f>_xlfn.XLOOKUP(A260,Indata!A:A,Indata!R:R)</f>
        <v>1000</v>
      </c>
      <c r="I260" s="110">
        <f t="shared" si="84"/>
        <v>11.547157622739018</v>
      </c>
      <c r="J260" s="110">
        <f t="shared" si="85"/>
        <v>11.304909560723514</v>
      </c>
      <c r="K260" s="110">
        <f t="shared" si="86"/>
        <v>0.16149870801033592</v>
      </c>
      <c r="L260" s="110">
        <f t="shared" si="87"/>
        <v>0.40374677002583981</v>
      </c>
      <c r="M260" s="110">
        <f t="shared" si="88"/>
        <v>8.0749354005167959E-2</v>
      </c>
      <c r="N260" s="67">
        <f>_xlfn.XLOOKUP(A260,'Beräkning prediktionsvärde'!$A$2:$A$291,'Beräkning prediktionsvärde'!$Q$2:$Q$291)</f>
        <v>34.114861924099962</v>
      </c>
      <c r="O260" s="68">
        <f t="shared" si="89"/>
        <v>422478.45006805391</v>
      </c>
      <c r="P260" s="35">
        <f t="shared" si="90"/>
        <v>-22.567704301360944</v>
      </c>
      <c r="Q260" s="69">
        <f t="shared" si="91"/>
        <v>-0.66152119717120439</v>
      </c>
      <c r="R260" s="70">
        <f t="shared" si="92"/>
        <v>33.399165520097867</v>
      </c>
      <c r="S260" s="70">
        <f t="shared" si="93"/>
        <v>0.47713093600139805</v>
      </c>
      <c r="T260" s="70">
        <f t="shared" si="94"/>
        <v>0.23856546800069903</v>
      </c>
      <c r="U260" s="68">
        <f t="shared" si="95"/>
        <v>413615.26580089197</v>
      </c>
      <c r="V260" s="68">
        <f t="shared" si="96"/>
        <v>5908.7895114413132</v>
      </c>
      <c r="W260" s="68">
        <f t="shared" si="97"/>
        <v>2954.3947557206566</v>
      </c>
      <c r="X260" s="68">
        <f t="shared" si="98"/>
        <v>143000</v>
      </c>
      <c r="Y260" s="68">
        <f t="shared" si="99"/>
        <v>140000</v>
      </c>
      <c r="Z260" s="68">
        <f t="shared" si="100"/>
        <v>2000</v>
      </c>
      <c r="AA260" s="68">
        <f t="shared" si="101"/>
        <v>1000</v>
      </c>
      <c r="AB260" s="68">
        <f>Y260*Skräpmätning!$B$5</f>
        <v>81193.000000000015</v>
      </c>
      <c r="AC260" s="68">
        <f>Z260*Skräpmätning!$B$5</f>
        <v>1159.9000000000001</v>
      </c>
      <c r="AD260" s="68">
        <f t="shared" ref="AD260:AD292" si="104">$G260</f>
        <v>5000</v>
      </c>
      <c r="AE260" s="68">
        <f t="shared" si="102"/>
        <v>1000</v>
      </c>
      <c r="AF260" s="68">
        <f t="shared" si="103"/>
        <v>88352.900000000009</v>
      </c>
      <c r="AH260" s="68"/>
    </row>
    <row r="261" spans="1:34" ht="16" x14ac:dyDescent="0.35">
      <c r="A261" s="55" t="s">
        <v>203</v>
      </c>
      <c r="B261" s="66">
        <f>_xlfn.XLOOKUP(A261,Indata!A:A,Indata!C:C)</f>
        <v>40012</v>
      </c>
      <c r="C261" s="108">
        <f>_xlfn.XLOOKUP(A261,Indata!A:A,Indata!S:S)</f>
        <v>1254005</v>
      </c>
      <c r="D261" s="108">
        <f>_xlfn.XLOOKUP(A261,Indata!A:A,Indata!S:S)+_xlfn.XLOOKUP(A261,Indata!A:A,Indata!Q:Q)</f>
        <v>1270005</v>
      </c>
      <c r="E261" s="109">
        <f>_xlfn.XLOOKUP(A261,Indata!A:A,Indata!O:O)</f>
        <v>978305</v>
      </c>
      <c r="F261" s="109">
        <f>_xlfn.XLOOKUP(A261,Indata!A:A,Indata!P:P)</f>
        <v>275700</v>
      </c>
      <c r="G261" s="109">
        <f>_xlfn.XLOOKUP(A261,Indata!A:A,Indata!Q:Q)</f>
        <v>16000</v>
      </c>
      <c r="H261" s="108">
        <f>_xlfn.XLOOKUP(A261,Indata!A:A,Indata!R:R)</f>
        <v>0</v>
      </c>
      <c r="I261" s="110">
        <f t="shared" si="84"/>
        <v>31.340722783165049</v>
      </c>
      <c r="J261" s="110">
        <f t="shared" si="85"/>
        <v>24.450289913026094</v>
      </c>
      <c r="K261" s="110">
        <f t="shared" si="86"/>
        <v>6.8904328701389579</v>
      </c>
      <c r="L261" s="110">
        <f t="shared" si="87"/>
        <v>0.39988003598920324</v>
      </c>
      <c r="M261" s="110" t="str">
        <f t="shared" si="88"/>
        <v>0</v>
      </c>
      <c r="N261" s="67">
        <f>_xlfn.XLOOKUP(A261,'Beräkning prediktionsvärde'!$A$2:$A$291,'Beräkning prediktionsvärde'!$Q$2:$Q$291)</f>
        <v>34.264869565553987</v>
      </c>
      <c r="O261" s="68">
        <f t="shared" si="89"/>
        <v>1371005.9610569461</v>
      </c>
      <c r="P261" s="35">
        <f t="shared" si="90"/>
        <v>-2.924146782388938</v>
      </c>
      <c r="Q261" s="69">
        <f t="shared" si="91"/>
        <v>-8.5339498426941066E-2</v>
      </c>
      <c r="R261" s="70">
        <f t="shared" si="92"/>
        <v>26.731546700634603</v>
      </c>
      <c r="S261" s="70">
        <f t="shared" si="93"/>
        <v>7.5333228649193851</v>
      </c>
      <c r="T261" s="70">
        <f t="shared" si="94"/>
        <v>0</v>
      </c>
      <c r="U261" s="68">
        <f t="shared" si="95"/>
        <v>1069582.6465857916</v>
      </c>
      <c r="V261" s="68">
        <f t="shared" si="96"/>
        <v>301423.31447115442</v>
      </c>
      <c r="W261" s="68">
        <f t="shared" si="97"/>
        <v>0</v>
      </c>
      <c r="X261" s="68">
        <f t="shared" si="98"/>
        <v>1254005</v>
      </c>
      <c r="Y261" s="68">
        <f t="shared" si="99"/>
        <v>978305</v>
      </c>
      <c r="Z261" s="68">
        <f t="shared" si="100"/>
        <v>275700</v>
      </c>
      <c r="AA261" s="68">
        <f t="shared" si="101"/>
        <v>0</v>
      </c>
      <c r="AB261" s="68">
        <f>Y261*Skräpmätning!$B$5</f>
        <v>567367.98475000006</v>
      </c>
      <c r="AC261" s="68">
        <f>Z261*Skräpmätning!$B$5</f>
        <v>159892.21500000003</v>
      </c>
      <c r="AD261" s="68">
        <f t="shared" si="104"/>
        <v>16000</v>
      </c>
      <c r="AE261" s="68">
        <f t="shared" si="102"/>
        <v>0</v>
      </c>
      <c r="AF261" s="68">
        <f t="shared" si="103"/>
        <v>743260.19975000015</v>
      </c>
      <c r="AH261" s="68"/>
    </row>
    <row r="262" spans="1:34" ht="16" x14ac:dyDescent="0.35">
      <c r="A262" s="55" t="s">
        <v>311</v>
      </c>
      <c r="B262" s="66">
        <f>_xlfn.XLOOKUP(A262,Indata!A:A,Indata!C:C)</f>
        <v>9059</v>
      </c>
      <c r="C262" s="108">
        <f>_xlfn.XLOOKUP(A262,Indata!A:A,Indata!S:S)</f>
        <v>26800</v>
      </c>
      <c r="D262" s="108">
        <f>_xlfn.XLOOKUP(A262,Indata!A:A,Indata!S:S)+_xlfn.XLOOKUP(A262,Indata!A:A,Indata!Q:Q)</f>
        <v>27350</v>
      </c>
      <c r="E262" s="109">
        <f>_xlfn.XLOOKUP(A262,Indata!A:A,Indata!O:O)</f>
        <v>25900</v>
      </c>
      <c r="F262" s="109">
        <f>_xlfn.XLOOKUP(A262,Indata!A:A,Indata!P:P)</f>
        <v>900</v>
      </c>
      <c r="G262" s="109">
        <f>_xlfn.XLOOKUP(A262,Indata!A:A,Indata!Q:Q)</f>
        <v>550</v>
      </c>
      <c r="H262" s="108">
        <f>_xlfn.XLOOKUP(A262,Indata!A:A,Indata!R:R)</f>
        <v>0</v>
      </c>
      <c r="I262" s="110">
        <f t="shared" si="84"/>
        <v>2.9583839275858264</v>
      </c>
      <c r="J262" s="110">
        <f t="shared" si="85"/>
        <v>2.8590352135997352</v>
      </c>
      <c r="K262" s="110">
        <f t="shared" si="86"/>
        <v>9.9348713986091186E-2</v>
      </c>
      <c r="L262" s="110">
        <f t="shared" si="87"/>
        <v>6.0713102991500165E-2</v>
      </c>
      <c r="M262" s="110" t="str">
        <f t="shared" si="88"/>
        <v>0</v>
      </c>
      <c r="N262" s="67">
        <f>_xlfn.XLOOKUP(A262,'Beräkning prediktionsvärde'!$A$2:$A$291,'Beräkning prediktionsvärde'!$Q$2:$Q$291)</f>
        <v>32.187273851912003</v>
      </c>
      <c r="O262" s="68">
        <f t="shared" si="89"/>
        <v>291584.51382447087</v>
      </c>
      <c r="P262" s="35">
        <f t="shared" si="90"/>
        <v>-29.228889924326175</v>
      </c>
      <c r="Q262" s="69">
        <f t="shared" si="91"/>
        <v>-0.90808839725921398</v>
      </c>
      <c r="R262" s="70">
        <f t="shared" si="92"/>
        <v>31.106357938974657</v>
      </c>
      <c r="S262" s="70">
        <f t="shared" si="93"/>
        <v>1.0809159129373433</v>
      </c>
      <c r="T262" s="70">
        <f t="shared" si="94"/>
        <v>0</v>
      </c>
      <c r="U262" s="68">
        <f t="shared" si="95"/>
        <v>281792.49656917143</v>
      </c>
      <c r="V262" s="68">
        <f t="shared" si="96"/>
        <v>9792.0172552993936</v>
      </c>
      <c r="W262" s="68">
        <f t="shared" si="97"/>
        <v>0</v>
      </c>
      <c r="X262" s="68">
        <f t="shared" si="98"/>
        <v>26800</v>
      </c>
      <c r="Y262" s="68">
        <f t="shared" si="99"/>
        <v>25900</v>
      </c>
      <c r="Z262" s="68">
        <f t="shared" si="100"/>
        <v>900</v>
      </c>
      <c r="AA262" s="68">
        <f t="shared" si="101"/>
        <v>0</v>
      </c>
      <c r="AB262" s="68">
        <f>Y262*Skräpmätning!$B$5</f>
        <v>15020.705000000002</v>
      </c>
      <c r="AC262" s="68">
        <f>Z262*Skräpmätning!$B$5</f>
        <v>521.95500000000004</v>
      </c>
      <c r="AD262" s="68">
        <f t="shared" si="104"/>
        <v>550</v>
      </c>
      <c r="AE262" s="68">
        <f t="shared" si="102"/>
        <v>0</v>
      </c>
      <c r="AF262" s="68">
        <f t="shared" si="103"/>
        <v>16092.660000000002</v>
      </c>
      <c r="AH262" s="68"/>
    </row>
    <row r="263" spans="1:34" ht="16" x14ac:dyDescent="0.35">
      <c r="A263" s="55" t="s">
        <v>17</v>
      </c>
      <c r="B263" s="66">
        <f>_xlfn.XLOOKUP(A263,Indata!A:A,Indata!C:C)</f>
        <v>46637</v>
      </c>
      <c r="C263" s="108">
        <f>_xlfn.XLOOKUP(A263,Indata!A:A,Indata!S:S)</f>
        <v>629718</v>
      </c>
      <c r="D263" s="108">
        <f>_xlfn.XLOOKUP(A263,Indata!A:A,Indata!S:S)+_xlfn.XLOOKUP(A263,Indata!A:A,Indata!Q:Q)</f>
        <v>634118</v>
      </c>
      <c r="E263" s="109">
        <f>_xlfn.XLOOKUP(A263,Indata!A:A,Indata!O:O)</f>
        <v>618718</v>
      </c>
      <c r="F263" s="109">
        <f>_xlfn.XLOOKUP(A263,Indata!A:A,Indata!P:P)</f>
        <v>11000</v>
      </c>
      <c r="G263" s="109">
        <f>_xlfn.XLOOKUP(A263,Indata!A:A,Indata!Q:Q)</f>
        <v>4400</v>
      </c>
      <c r="H263" s="108">
        <f>_xlfn.XLOOKUP(A263,Indata!A:A,Indata!R:R)</f>
        <v>0</v>
      </c>
      <c r="I263" s="110">
        <f t="shared" si="84"/>
        <v>13.502540901001352</v>
      </c>
      <c r="J263" s="110">
        <f t="shared" si="85"/>
        <v>13.266676673027854</v>
      </c>
      <c r="K263" s="110">
        <f t="shared" si="86"/>
        <v>0.23586422797349743</v>
      </c>
      <c r="L263" s="110">
        <f t="shared" si="87"/>
        <v>9.4345691189398978E-2</v>
      </c>
      <c r="M263" s="110" t="str">
        <f t="shared" si="88"/>
        <v>0</v>
      </c>
      <c r="N263" s="67">
        <f>_xlfn.XLOOKUP(A263,'Beräkning prediktionsvärde'!$A$2:$A$291,'Beräkning prediktionsvärde'!$Q$2:$Q$291)</f>
        <v>33.721174076657647</v>
      </c>
      <c r="O263" s="68">
        <f t="shared" si="89"/>
        <v>1572654.3954130828</v>
      </c>
      <c r="P263" s="35">
        <f t="shared" si="90"/>
        <v>-20.218633175656294</v>
      </c>
      <c r="Q263" s="69">
        <f t="shared" si="91"/>
        <v>-0.59958271706950939</v>
      </c>
      <c r="R263" s="70">
        <f t="shared" si="92"/>
        <v>33.132128003902487</v>
      </c>
      <c r="S263" s="70">
        <f t="shared" si="93"/>
        <v>0.58904607275516041</v>
      </c>
      <c r="T263" s="70">
        <f t="shared" si="94"/>
        <v>0</v>
      </c>
      <c r="U263" s="68">
        <f t="shared" si="95"/>
        <v>1545183.0537180002</v>
      </c>
      <c r="V263" s="68">
        <f t="shared" si="96"/>
        <v>27471.341695082418</v>
      </c>
      <c r="W263" s="68">
        <f t="shared" si="97"/>
        <v>0</v>
      </c>
      <c r="X263" s="68">
        <f t="shared" si="98"/>
        <v>629718</v>
      </c>
      <c r="Y263" s="68">
        <f t="shared" si="99"/>
        <v>618718</v>
      </c>
      <c r="Z263" s="68">
        <f t="shared" si="100"/>
        <v>11000</v>
      </c>
      <c r="AA263" s="68">
        <f t="shared" si="101"/>
        <v>0</v>
      </c>
      <c r="AB263" s="68">
        <f>Y263*Skräpmätning!$B$5</f>
        <v>358825.50410000002</v>
      </c>
      <c r="AC263" s="68">
        <f>Z263*Skräpmätning!$B$5</f>
        <v>6379.4500000000007</v>
      </c>
      <c r="AD263" s="68">
        <f t="shared" si="104"/>
        <v>4400</v>
      </c>
      <c r="AE263" s="68">
        <f t="shared" si="102"/>
        <v>0</v>
      </c>
      <c r="AF263" s="68">
        <f t="shared" si="103"/>
        <v>369604.95410000003</v>
      </c>
      <c r="AH263" s="68"/>
    </row>
    <row r="264" spans="1:34" ht="16" x14ac:dyDescent="0.35">
      <c r="A264" s="55" t="s">
        <v>89</v>
      </c>
      <c r="B264" s="66">
        <f>_xlfn.XLOOKUP(A264,Indata!A:A,Indata!C:C)</f>
        <v>34601</v>
      </c>
      <c r="C264" s="108">
        <f>_xlfn.XLOOKUP(A264,Indata!A:A,Indata!S:S)</f>
        <v>551860</v>
      </c>
      <c r="D264" s="108">
        <f>_xlfn.XLOOKUP(A264,Indata!A:A,Indata!S:S)+_xlfn.XLOOKUP(A264,Indata!A:A,Indata!Q:Q)</f>
        <v>556860</v>
      </c>
      <c r="E264" s="109">
        <f>_xlfn.XLOOKUP(A264,Indata!A:A,Indata!O:O)</f>
        <v>501420</v>
      </c>
      <c r="F264" s="109">
        <f>_xlfn.XLOOKUP(A264,Indata!A:A,Indata!P:P)</f>
        <v>50440</v>
      </c>
      <c r="G264" s="109">
        <f>_xlfn.XLOOKUP(A264,Indata!A:A,Indata!Q:Q)</f>
        <v>5000</v>
      </c>
      <c r="H264" s="108">
        <f>_xlfn.XLOOKUP(A264,Indata!A:A,Indata!R:R)</f>
        <v>0</v>
      </c>
      <c r="I264" s="110">
        <f t="shared" si="84"/>
        <v>15.949250021675674</v>
      </c>
      <c r="J264" s="110">
        <f t="shared" si="85"/>
        <v>14.491488685298112</v>
      </c>
      <c r="K264" s="110">
        <f t="shared" si="86"/>
        <v>1.4577613363775614</v>
      </c>
      <c r="L264" s="110">
        <f t="shared" si="87"/>
        <v>0.14450449408976621</v>
      </c>
      <c r="M264" s="110" t="str">
        <f t="shared" si="88"/>
        <v>0</v>
      </c>
      <c r="N264" s="67">
        <f>_xlfn.XLOOKUP(A264,'Beräkning prediktionsvärde'!$A$2:$A$291,'Beräkning prediktionsvärde'!$Q$2:$Q$291)</f>
        <v>32.016524055974578</v>
      </c>
      <c r="O264" s="68">
        <f t="shared" si="89"/>
        <v>1107803.7488607764</v>
      </c>
      <c r="P264" s="35">
        <f t="shared" si="90"/>
        <v>-16.067274034298904</v>
      </c>
      <c r="Q264" s="69">
        <f t="shared" si="91"/>
        <v>-0.50184317342533635</v>
      </c>
      <c r="R264" s="70">
        <f t="shared" si="92"/>
        <v>29.090213989321153</v>
      </c>
      <c r="S264" s="70">
        <f t="shared" si="93"/>
        <v>2.9263100666534223</v>
      </c>
      <c r="T264" s="70">
        <f t="shared" si="94"/>
        <v>0</v>
      </c>
      <c r="U264" s="68">
        <f t="shared" si="95"/>
        <v>1006550.4942445012</v>
      </c>
      <c r="V264" s="68">
        <f t="shared" si="96"/>
        <v>101253.25461627507</v>
      </c>
      <c r="W264" s="68">
        <f t="shared" si="97"/>
        <v>0</v>
      </c>
      <c r="X264" s="68">
        <f t="shared" si="98"/>
        <v>551860</v>
      </c>
      <c r="Y264" s="68">
        <f t="shared" si="99"/>
        <v>501420</v>
      </c>
      <c r="Z264" s="68">
        <f t="shared" si="100"/>
        <v>50440</v>
      </c>
      <c r="AA264" s="68">
        <f t="shared" si="101"/>
        <v>0</v>
      </c>
      <c r="AB264" s="68">
        <f>Y264*Skräpmätning!$B$5</f>
        <v>290798.52900000004</v>
      </c>
      <c r="AC264" s="68">
        <f>Z264*Skräpmätning!$B$5</f>
        <v>29252.678000000004</v>
      </c>
      <c r="AD264" s="68">
        <f t="shared" si="104"/>
        <v>5000</v>
      </c>
      <c r="AE264" s="68">
        <f t="shared" si="102"/>
        <v>0</v>
      </c>
      <c r="AF264" s="68">
        <f t="shared" si="103"/>
        <v>325051.20700000005</v>
      </c>
      <c r="AH264" s="68"/>
    </row>
    <row r="265" spans="1:34" ht="16" x14ac:dyDescent="0.35">
      <c r="A265" s="55" t="s">
        <v>113</v>
      </c>
      <c r="B265" s="66">
        <f>_xlfn.XLOOKUP(A265,Indata!A:A,Indata!C:C)</f>
        <v>36434</v>
      </c>
      <c r="C265" s="108">
        <f>_xlfn.XLOOKUP(A265,Indata!A:A,Indata!S:S)</f>
        <v>486720</v>
      </c>
      <c r="D265" s="108">
        <f>_xlfn.XLOOKUP(A265,Indata!A:A,Indata!S:S)+_xlfn.XLOOKUP(A265,Indata!A:A,Indata!Q:Q)</f>
        <v>493720</v>
      </c>
      <c r="E265" s="109">
        <f>_xlfn.XLOOKUP(A265,Indata!A:A,Indata!O:O)</f>
        <v>286720</v>
      </c>
      <c r="F265" s="109">
        <f>_xlfn.XLOOKUP(A265,Indata!A:A,Indata!P:P)</f>
        <v>200000</v>
      </c>
      <c r="G265" s="109">
        <f>_xlfn.XLOOKUP(A265,Indata!A:A,Indata!Q:Q)</f>
        <v>7000</v>
      </c>
      <c r="H265" s="108">
        <f>_xlfn.XLOOKUP(A265,Indata!A:A,Indata!R:R)</f>
        <v>0</v>
      </c>
      <c r="I265" s="110">
        <f t="shared" si="84"/>
        <v>13.358950430916178</v>
      </c>
      <c r="J265" s="110">
        <f t="shared" si="85"/>
        <v>7.8695723774496349</v>
      </c>
      <c r="K265" s="110">
        <f t="shared" si="86"/>
        <v>5.4893780534665426</v>
      </c>
      <c r="L265" s="110">
        <f t="shared" si="87"/>
        <v>0.19212823187132899</v>
      </c>
      <c r="M265" s="110" t="str">
        <f t="shared" si="88"/>
        <v>0</v>
      </c>
      <c r="N265" s="67">
        <f>_xlfn.XLOOKUP(A265,'Beräkning prediktionsvärde'!$A$2:$A$291,'Beräkning prediktionsvärde'!$Q$2:$Q$291)</f>
        <v>32.984192142977861</v>
      </c>
      <c r="O265" s="68">
        <f t="shared" si="89"/>
        <v>1201746.0565372554</v>
      </c>
      <c r="P265" s="35">
        <f t="shared" si="90"/>
        <v>-19.625241712061683</v>
      </c>
      <c r="Q265" s="69">
        <f t="shared" si="91"/>
        <v>-0.59498930963630658</v>
      </c>
      <c r="R265" s="70">
        <f t="shared" si="92"/>
        <v>19.430530019794979</v>
      </c>
      <c r="S265" s="70">
        <f t="shared" si="93"/>
        <v>13.553662123182882</v>
      </c>
      <c r="T265" s="70">
        <f t="shared" si="94"/>
        <v>0</v>
      </c>
      <c r="U265" s="68">
        <f t="shared" si="95"/>
        <v>707931.93074121024</v>
      </c>
      <c r="V265" s="68">
        <f t="shared" si="96"/>
        <v>493814.12579604512</v>
      </c>
      <c r="W265" s="68">
        <f t="shared" si="97"/>
        <v>0</v>
      </c>
      <c r="X265" s="68">
        <f t="shared" si="98"/>
        <v>486720</v>
      </c>
      <c r="Y265" s="68">
        <f t="shared" si="99"/>
        <v>286720</v>
      </c>
      <c r="Z265" s="68">
        <f t="shared" si="100"/>
        <v>200000</v>
      </c>
      <c r="AA265" s="68">
        <f t="shared" si="101"/>
        <v>0</v>
      </c>
      <c r="AB265" s="68">
        <f>Y265*Skräpmätning!$B$5</f>
        <v>166283.26400000002</v>
      </c>
      <c r="AC265" s="68">
        <f>Z265*Skräpmätning!$B$5</f>
        <v>115990.00000000001</v>
      </c>
      <c r="AD265" s="68">
        <f t="shared" si="104"/>
        <v>7000</v>
      </c>
      <c r="AE265" s="68">
        <f t="shared" si="102"/>
        <v>0</v>
      </c>
      <c r="AF265" s="68">
        <f t="shared" si="103"/>
        <v>289273.26400000002</v>
      </c>
      <c r="AH265" s="68"/>
    </row>
    <row r="266" spans="1:34" ht="16" x14ac:dyDescent="0.35">
      <c r="A266" s="55" t="s">
        <v>252</v>
      </c>
      <c r="B266" s="66">
        <f>_xlfn.XLOOKUP(A266,Indata!A:A,Indata!C:C)</f>
        <v>159662</v>
      </c>
      <c r="C266" s="108">
        <f>_xlfn.XLOOKUP(A266,Indata!A:A,Indata!S:S)</f>
        <v>7599024</v>
      </c>
      <c r="D266" s="108">
        <f>_xlfn.XLOOKUP(A266,Indata!A:A,Indata!S:S)+_xlfn.XLOOKUP(A266,Indata!A:A,Indata!Q:Q)</f>
        <v>7609524</v>
      </c>
      <c r="E266" s="109">
        <f>_xlfn.XLOOKUP(A266,Indata!A:A,Indata!O:O)</f>
        <v>7565824</v>
      </c>
      <c r="F266" s="109">
        <f>_xlfn.XLOOKUP(A266,Indata!A:A,Indata!P:P)</f>
        <v>13200</v>
      </c>
      <c r="G266" s="109">
        <f>_xlfn.XLOOKUP(A266,Indata!A:A,Indata!Q:Q)</f>
        <v>10500</v>
      </c>
      <c r="H266" s="108">
        <f>_xlfn.XLOOKUP(A266,Indata!A:A,Indata!R:R)</f>
        <v>20000</v>
      </c>
      <c r="I266" s="110">
        <f t="shared" si="84"/>
        <v>47.594443261389685</v>
      </c>
      <c r="J266" s="110">
        <f t="shared" si="85"/>
        <v>47.386503989678197</v>
      </c>
      <c r="K266" s="110">
        <f t="shared" si="86"/>
        <v>8.2674650198544419E-2</v>
      </c>
      <c r="L266" s="110">
        <f t="shared" si="87"/>
        <v>6.5763926294296698E-2</v>
      </c>
      <c r="M266" s="110">
        <f t="shared" si="88"/>
        <v>0.12526462151294609</v>
      </c>
      <c r="N266" s="67">
        <f>_xlfn.XLOOKUP(A266,'Beräkning prediktionsvärde'!$A$2:$A$291,'Beräkning prediktionsvärde'!$Q$2:$Q$291)</f>
        <v>41.149463157434084</v>
      </c>
      <c r="O266" s="68">
        <f t="shared" si="89"/>
        <v>6570005.5866422411</v>
      </c>
      <c r="P266" s="35">
        <f t="shared" si="90"/>
        <v>6.4449801039556007</v>
      </c>
      <c r="Q266" s="69">
        <f t="shared" si="91"/>
        <v>0.15662367402699021</v>
      </c>
      <c r="R266" s="70">
        <f t="shared" si="92"/>
        <v>40.969681888572872</v>
      </c>
      <c r="S266" s="70">
        <f t="shared" si="93"/>
        <v>7.1479299667711257E-2</v>
      </c>
      <c r="T266" s="70">
        <f t="shared" si="94"/>
        <v>0.10830196919350192</v>
      </c>
      <c r="U266" s="68">
        <f t="shared" si="95"/>
        <v>6541301.3496933216</v>
      </c>
      <c r="V266" s="68">
        <f t="shared" si="96"/>
        <v>11412.527943546114</v>
      </c>
      <c r="W266" s="68">
        <f t="shared" si="97"/>
        <v>17291.709005372904</v>
      </c>
      <c r="X266" s="68">
        <f t="shared" si="98"/>
        <v>6570005.5866422411</v>
      </c>
      <c r="Y266" s="68">
        <f t="shared" si="99"/>
        <v>6541301.3496933216</v>
      </c>
      <c r="Z266" s="68">
        <f t="shared" si="100"/>
        <v>11412.527943546116</v>
      </c>
      <c r="AA266" s="68">
        <f t="shared" si="101"/>
        <v>17291.709005372904</v>
      </c>
      <c r="AB266" s="68">
        <f>Y266*Skräpmätning!$B$5</f>
        <v>3793627.7177546425</v>
      </c>
      <c r="AC266" s="68">
        <f>Z266*Skräpmätning!$B$5</f>
        <v>6618.6955808595712</v>
      </c>
      <c r="AD266" s="68">
        <f t="shared" si="104"/>
        <v>10500</v>
      </c>
      <c r="AE266" s="68">
        <f t="shared" si="102"/>
        <v>17291.709005372904</v>
      </c>
      <c r="AF266" s="68">
        <f t="shared" si="103"/>
        <v>3828038.1223408752</v>
      </c>
      <c r="AH266" s="68"/>
    </row>
    <row r="267" spans="1:34" ht="16" x14ac:dyDescent="0.35">
      <c r="A267" s="55" t="s">
        <v>101</v>
      </c>
      <c r="B267" s="66">
        <f>_xlfn.XLOOKUP(A267,Indata!A:A,Indata!C:C)</f>
        <v>97574</v>
      </c>
      <c r="C267" s="108">
        <f>_xlfn.XLOOKUP(A267,Indata!A:A,Indata!S:S)</f>
        <v>4022200</v>
      </c>
      <c r="D267" s="108">
        <f>_xlfn.XLOOKUP(A267,Indata!A:A,Indata!S:S)+_xlfn.XLOOKUP(A267,Indata!A:A,Indata!Q:Q)</f>
        <v>4029850</v>
      </c>
      <c r="E267" s="109">
        <f>_xlfn.XLOOKUP(A267,Indata!A:A,Indata!O:O)</f>
        <v>4022200</v>
      </c>
      <c r="F267" s="109">
        <f>_xlfn.XLOOKUP(A267,Indata!A:A,Indata!P:P)</f>
        <v>0</v>
      </c>
      <c r="G267" s="109">
        <f>_xlfn.XLOOKUP(A267,Indata!A:A,Indata!Q:Q)</f>
        <v>7650</v>
      </c>
      <c r="H267" s="108">
        <f>_xlfn.XLOOKUP(A267,Indata!A:A,Indata!R:R)</f>
        <v>0</v>
      </c>
      <c r="I267" s="110">
        <f t="shared" si="84"/>
        <v>41.222046856744626</v>
      </c>
      <c r="J267" s="110">
        <f t="shared" si="85"/>
        <v>41.222046856744626</v>
      </c>
      <c r="K267" s="110" t="str">
        <f t="shared" si="86"/>
        <v>0</v>
      </c>
      <c r="L267" s="110">
        <f t="shared" si="87"/>
        <v>7.8402033328550641E-2</v>
      </c>
      <c r="M267" s="110" t="str">
        <f t="shared" si="88"/>
        <v>0</v>
      </c>
      <c r="N267" s="67">
        <f>_xlfn.XLOOKUP(A267,'Beräkning prediktionsvärde'!$A$2:$A$291,'Beräkning prediktionsvärde'!$Q$2:$Q$291)</f>
        <v>40.878114013928361</v>
      </c>
      <c r="O267" s="68">
        <f t="shared" si="89"/>
        <v>3988641.0967950458</v>
      </c>
      <c r="P267" s="35">
        <f t="shared" si="90"/>
        <v>0.34393284281626535</v>
      </c>
      <c r="Q267" s="69">
        <f t="shared" si="91"/>
        <v>8.4136181698372132E-3</v>
      </c>
      <c r="R267" s="70">
        <f t="shared" si="92"/>
        <v>40.878114013928361</v>
      </c>
      <c r="S267" s="70">
        <f t="shared" si="93"/>
        <v>0</v>
      </c>
      <c r="T267" s="70">
        <f t="shared" si="94"/>
        <v>0</v>
      </c>
      <c r="U267" s="68">
        <f t="shared" si="95"/>
        <v>3988641.0967950458</v>
      </c>
      <c r="V267" s="68">
        <f t="shared" si="96"/>
        <v>0</v>
      </c>
      <c r="W267" s="68">
        <f t="shared" si="97"/>
        <v>0</v>
      </c>
      <c r="X267" s="68">
        <f t="shared" si="98"/>
        <v>3988641.0967950458</v>
      </c>
      <c r="Y267" s="68">
        <f t="shared" si="99"/>
        <v>3988641.0967950458</v>
      </c>
      <c r="Z267" s="68">
        <f t="shared" si="100"/>
        <v>0</v>
      </c>
      <c r="AA267" s="68">
        <f t="shared" si="101"/>
        <v>0</v>
      </c>
      <c r="AB267" s="68">
        <f>Y267*Skräpmätning!$B$5</f>
        <v>2313212.4040862871</v>
      </c>
      <c r="AC267" s="68">
        <f>Z267*Skräpmätning!$B$5</f>
        <v>0</v>
      </c>
      <c r="AD267" s="68">
        <f t="shared" si="104"/>
        <v>7650</v>
      </c>
      <c r="AE267" s="68">
        <f t="shared" si="102"/>
        <v>0</v>
      </c>
      <c r="AF267" s="68">
        <f t="shared" si="103"/>
        <v>2320862.4040862871</v>
      </c>
      <c r="AH267" s="68"/>
    </row>
    <row r="268" spans="1:34" ht="16" x14ac:dyDescent="0.35">
      <c r="A268" s="55" t="s">
        <v>67</v>
      </c>
      <c r="B268" s="66">
        <f>_xlfn.XLOOKUP(A268,Indata!A:A,Indata!C:C)</f>
        <v>3637</v>
      </c>
      <c r="C268" s="108">
        <f>_xlfn.XLOOKUP(A268,Indata!A:A,Indata!S:S)</f>
        <v>91450</v>
      </c>
      <c r="D268" s="108">
        <f>_xlfn.XLOOKUP(A268,Indata!A:A,Indata!S:S)+_xlfn.XLOOKUP(A268,Indata!A:A,Indata!Q:Q)</f>
        <v>91900</v>
      </c>
      <c r="E268" s="109">
        <f>_xlfn.XLOOKUP(A268,Indata!A:A,Indata!O:O)</f>
        <v>91000</v>
      </c>
      <c r="F268" s="109">
        <f>_xlfn.XLOOKUP(A268,Indata!A:A,Indata!P:P)</f>
        <v>450</v>
      </c>
      <c r="G268" s="109">
        <f>_xlfn.XLOOKUP(A268,Indata!A:A,Indata!Q:Q)</f>
        <v>450</v>
      </c>
      <c r="H268" s="108">
        <f>_xlfn.XLOOKUP(A268,Indata!A:A,Indata!R:R)</f>
        <v>0</v>
      </c>
      <c r="I268" s="110">
        <f t="shared" si="84"/>
        <v>25.144349738795711</v>
      </c>
      <c r="J268" s="110">
        <f t="shared" si="85"/>
        <v>25.02062139125653</v>
      </c>
      <c r="K268" s="110">
        <f t="shared" si="86"/>
        <v>0.12372834753918065</v>
      </c>
      <c r="L268" s="110">
        <f t="shared" si="87"/>
        <v>0.12372834753918065</v>
      </c>
      <c r="M268" s="110" t="str">
        <f t="shared" si="88"/>
        <v>0</v>
      </c>
      <c r="N268" s="67">
        <f>_xlfn.XLOOKUP(A268,'Beräkning prediktionsvärde'!$A$2:$A$291,'Beräkning prediktionsvärde'!$Q$2:$Q$291)</f>
        <v>33.31071069723879</v>
      </c>
      <c r="O268" s="68">
        <f t="shared" si="89"/>
        <v>121151.05480585748</v>
      </c>
      <c r="P268" s="35">
        <f t="shared" si="90"/>
        <v>-8.1663609584430787</v>
      </c>
      <c r="Q268" s="69">
        <f t="shared" si="91"/>
        <v>-0.24515721182496444</v>
      </c>
      <c r="R268" s="70">
        <f t="shared" si="92"/>
        <v>33.146797960073592</v>
      </c>
      <c r="S268" s="70">
        <f t="shared" si="93"/>
        <v>0.16391273716519905</v>
      </c>
      <c r="T268" s="70">
        <f t="shared" si="94"/>
        <v>0</v>
      </c>
      <c r="U268" s="68">
        <f t="shared" si="95"/>
        <v>120554.90418078765</v>
      </c>
      <c r="V268" s="68">
        <f t="shared" si="96"/>
        <v>596.15062506982895</v>
      </c>
      <c r="W268" s="68">
        <f t="shared" si="97"/>
        <v>0</v>
      </c>
      <c r="X268" s="68">
        <f t="shared" si="98"/>
        <v>91450</v>
      </c>
      <c r="Y268" s="68">
        <f t="shared" si="99"/>
        <v>91000</v>
      </c>
      <c r="Z268" s="68">
        <f t="shared" si="100"/>
        <v>450</v>
      </c>
      <c r="AA268" s="68">
        <f t="shared" si="101"/>
        <v>0</v>
      </c>
      <c r="AB268" s="68">
        <f>Y268*Skräpmätning!$B$5</f>
        <v>52775.450000000004</v>
      </c>
      <c r="AC268" s="68">
        <f>Z268*Skräpmätning!$B$5</f>
        <v>260.97750000000002</v>
      </c>
      <c r="AD268" s="68">
        <f t="shared" si="104"/>
        <v>450</v>
      </c>
      <c r="AE268" s="68">
        <f t="shared" si="102"/>
        <v>0</v>
      </c>
      <c r="AF268" s="68">
        <f t="shared" si="103"/>
        <v>53486.427500000005</v>
      </c>
      <c r="AH268" s="68"/>
    </row>
    <row r="269" spans="1:34" ht="16" x14ac:dyDescent="0.35">
      <c r="A269" s="55" t="s">
        <v>153</v>
      </c>
      <c r="B269" s="66">
        <f>_xlfn.XLOOKUP(A269,Indata!A:A,Indata!C:C)</f>
        <v>31911</v>
      </c>
      <c r="C269" s="108">
        <f>_xlfn.XLOOKUP(A269,Indata!A:A,Indata!S:S)</f>
        <v>149000</v>
      </c>
      <c r="D269" s="108">
        <f>_xlfn.XLOOKUP(A269,Indata!A:A,Indata!S:S)+_xlfn.XLOOKUP(A269,Indata!A:A,Indata!Q:Q)</f>
        <v>159000</v>
      </c>
      <c r="E269" s="109">
        <f>_xlfn.XLOOKUP(A269,Indata!A:A,Indata!O:O)</f>
        <v>80000</v>
      </c>
      <c r="F269" s="109">
        <f>_xlfn.XLOOKUP(A269,Indata!A:A,Indata!P:P)</f>
        <v>57000</v>
      </c>
      <c r="G269" s="109">
        <f>_xlfn.XLOOKUP(A269,Indata!A:A,Indata!Q:Q)</f>
        <v>10000</v>
      </c>
      <c r="H269" s="108">
        <f>_xlfn.XLOOKUP(A269,Indata!A:A,Indata!R:R)</f>
        <v>12000</v>
      </c>
      <c r="I269" s="110">
        <f t="shared" si="84"/>
        <v>4.6692363134969135</v>
      </c>
      <c r="J269" s="110">
        <f t="shared" si="85"/>
        <v>2.5069725173137791</v>
      </c>
      <c r="K269" s="110">
        <f t="shared" si="86"/>
        <v>1.7862179185860676</v>
      </c>
      <c r="L269" s="110">
        <f t="shared" si="87"/>
        <v>0.31337156466422239</v>
      </c>
      <c r="M269" s="110">
        <f t="shared" si="88"/>
        <v>0.37604587759706687</v>
      </c>
      <c r="N269" s="67">
        <f>_xlfn.XLOOKUP(A269,'Beräkning prediktionsvärde'!$A$2:$A$291,'Beräkning prediktionsvärde'!$Q$2:$Q$291)</f>
        <v>32.29023617384459</v>
      </c>
      <c r="O269" s="68">
        <f t="shared" si="89"/>
        <v>1030413.7265435547</v>
      </c>
      <c r="P269" s="35">
        <f t="shared" si="90"/>
        <v>-27.620999860347677</v>
      </c>
      <c r="Q269" s="69">
        <f t="shared" si="91"/>
        <v>-0.85539788905975733</v>
      </c>
      <c r="R269" s="70">
        <f t="shared" si="92"/>
        <v>17.337039556426625</v>
      </c>
      <c r="S269" s="70">
        <f t="shared" si="93"/>
        <v>12.352640683953972</v>
      </c>
      <c r="T269" s="70">
        <f t="shared" si="94"/>
        <v>2.6005559334639936</v>
      </c>
      <c r="U269" s="68">
        <f t="shared" si="95"/>
        <v>553242.26928512997</v>
      </c>
      <c r="V269" s="68">
        <f t="shared" si="96"/>
        <v>394185.11686565517</v>
      </c>
      <c r="W269" s="68">
        <f t="shared" si="97"/>
        <v>82986.340392769504</v>
      </c>
      <c r="X269" s="68">
        <f t="shared" si="98"/>
        <v>149000</v>
      </c>
      <c r="Y269" s="68">
        <f t="shared" si="99"/>
        <v>80000</v>
      </c>
      <c r="Z269" s="68">
        <f t="shared" si="100"/>
        <v>57000</v>
      </c>
      <c r="AA269" s="68">
        <f t="shared" si="101"/>
        <v>12000</v>
      </c>
      <c r="AB269" s="68">
        <f>Y269*Skräpmätning!$B$5</f>
        <v>46396.000000000007</v>
      </c>
      <c r="AC269" s="68">
        <f>Z269*Skräpmätning!$B$5</f>
        <v>33057.15</v>
      </c>
      <c r="AD269" s="68">
        <f t="shared" si="104"/>
        <v>10000</v>
      </c>
      <c r="AE269" s="68">
        <f t="shared" si="102"/>
        <v>12000</v>
      </c>
      <c r="AF269" s="68">
        <f t="shared" si="103"/>
        <v>101453.15000000001</v>
      </c>
      <c r="AH269" s="68"/>
    </row>
    <row r="270" spans="1:34" ht="16" x14ac:dyDescent="0.35">
      <c r="A270" s="55" t="s">
        <v>208</v>
      </c>
      <c r="B270" s="66">
        <f>_xlfn.XLOOKUP(A270,Indata!A:A,Indata!C:C)</f>
        <v>12006</v>
      </c>
      <c r="C270" s="108">
        <f>_xlfn.XLOOKUP(A270,Indata!A:A,Indata!S:S)</f>
        <v>220000</v>
      </c>
      <c r="D270" s="108">
        <f>_xlfn.XLOOKUP(A270,Indata!A:A,Indata!S:S)+_xlfn.XLOOKUP(A270,Indata!A:A,Indata!Q:Q)</f>
        <v>222400</v>
      </c>
      <c r="E270" s="109">
        <f>_xlfn.XLOOKUP(A270,Indata!A:A,Indata!O:O)</f>
        <v>200000</v>
      </c>
      <c r="F270" s="109">
        <f>_xlfn.XLOOKUP(A270,Indata!A:A,Indata!P:P)</f>
        <v>20000</v>
      </c>
      <c r="G270" s="109">
        <f>_xlfn.XLOOKUP(A270,Indata!A:A,Indata!Q:Q)</f>
        <v>2400</v>
      </c>
      <c r="H270" s="108">
        <f>_xlfn.XLOOKUP(A270,Indata!A:A,Indata!R:R)</f>
        <v>0</v>
      </c>
      <c r="I270" s="110">
        <f t="shared" si="84"/>
        <v>18.324171247709479</v>
      </c>
      <c r="J270" s="110">
        <f t="shared" si="85"/>
        <v>16.658337497917707</v>
      </c>
      <c r="K270" s="110">
        <f t="shared" si="86"/>
        <v>1.6658337497917708</v>
      </c>
      <c r="L270" s="110">
        <f t="shared" si="87"/>
        <v>0.19990004997501248</v>
      </c>
      <c r="M270" s="110" t="str">
        <f t="shared" si="88"/>
        <v>0</v>
      </c>
      <c r="N270" s="67">
        <f>_xlfn.XLOOKUP(A270,'Beräkning prediktionsvärde'!$A$2:$A$291,'Beräkning prediktionsvärde'!$Q$2:$Q$291)</f>
        <v>33.58065257682599</v>
      </c>
      <c r="O270" s="68">
        <f t="shared" si="89"/>
        <v>403169.31483737286</v>
      </c>
      <c r="P270" s="35">
        <f t="shared" si="90"/>
        <v>-15.256481329116511</v>
      </c>
      <c r="Q270" s="69">
        <f t="shared" si="91"/>
        <v>-0.45432355116425016</v>
      </c>
      <c r="R270" s="70">
        <f t="shared" si="92"/>
        <v>30.527865978932716</v>
      </c>
      <c r="S270" s="70">
        <f t="shared" si="93"/>
        <v>3.052786597893272</v>
      </c>
      <c r="T270" s="70">
        <f t="shared" si="94"/>
        <v>0</v>
      </c>
      <c r="U270" s="68">
        <f t="shared" si="95"/>
        <v>366517.55894306622</v>
      </c>
      <c r="V270" s="68">
        <f t="shared" si="96"/>
        <v>36651.755894306625</v>
      </c>
      <c r="W270" s="68">
        <f t="shared" si="97"/>
        <v>0</v>
      </c>
      <c r="X270" s="68">
        <f t="shared" si="98"/>
        <v>220000</v>
      </c>
      <c r="Y270" s="68">
        <f t="shared" si="99"/>
        <v>200000</v>
      </c>
      <c r="Z270" s="68">
        <f t="shared" si="100"/>
        <v>20000</v>
      </c>
      <c r="AA270" s="68">
        <f t="shared" si="101"/>
        <v>0</v>
      </c>
      <c r="AB270" s="68">
        <f>Y270*Skräpmätning!$B$5</f>
        <v>115990.00000000001</v>
      </c>
      <c r="AC270" s="68">
        <f>Z270*Skräpmätning!$B$5</f>
        <v>11599.000000000002</v>
      </c>
      <c r="AD270" s="68">
        <f t="shared" si="104"/>
        <v>2400</v>
      </c>
      <c r="AE270" s="68">
        <f t="shared" si="102"/>
        <v>0</v>
      </c>
      <c r="AF270" s="68">
        <f t="shared" si="103"/>
        <v>129989.00000000001</v>
      </c>
      <c r="AH270" s="68"/>
    </row>
    <row r="271" spans="1:34" ht="16" x14ac:dyDescent="0.35">
      <c r="A271" s="55" t="s">
        <v>284</v>
      </c>
      <c r="B271" s="66">
        <f>_xlfn.XLOOKUP(A271,Indata!A:A,Indata!C:C)</f>
        <v>9109</v>
      </c>
      <c r="C271" s="108">
        <f>_xlfn.XLOOKUP(A271,Indata!A:A,Indata!S:S)</f>
        <v>48896</v>
      </c>
      <c r="D271" s="108">
        <f>_xlfn.XLOOKUP(A271,Indata!A:A,Indata!S:S)+_xlfn.XLOOKUP(A271,Indata!A:A,Indata!Q:Q)</f>
        <v>51952</v>
      </c>
      <c r="E271" s="109">
        <f>_xlfn.XLOOKUP(A271,Indata!A:A,Indata!O:O)</f>
        <v>42020</v>
      </c>
      <c r="F271" s="109">
        <f>_xlfn.XLOOKUP(A271,Indata!A:A,Indata!P:P)</f>
        <v>764</v>
      </c>
      <c r="G271" s="109">
        <f>_xlfn.XLOOKUP(A271,Indata!A:A,Indata!Q:Q)</f>
        <v>3056</v>
      </c>
      <c r="H271" s="108">
        <f>_xlfn.XLOOKUP(A271,Indata!A:A,Indata!R:R)</f>
        <v>6112</v>
      </c>
      <c r="I271" s="110">
        <f t="shared" si="84"/>
        <v>5.3678779229333626</v>
      </c>
      <c r="J271" s="110">
        <f t="shared" si="85"/>
        <v>4.6130200900208589</v>
      </c>
      <c r="K271" s="110">
        <f t="shared" si="86"/>
        <v>8.3873092545833791E-2</v>
      </c>
      <c r="L271" s="110">
        <f t="shared" si="87"/>
        <v>0.33549237018333516</v>
      </c>
      <c r="M271" s="110">
        <f t="shared" si="88"/>
        <v>0.67098474036667033</v>
      </c>
      <c r="N271" s="67">
        <f>_xlfn.XLOOKUP(A271,'Beräkning prediktionsvärde'!$A$2:$A$291,'Beräkning prediktionsvärde'!$Q$2:$Q$291)</f>
        <v>30.606260577651572</v>
      </c>
      <c r="O271" s="68">
        <f t="shared" si="89"/>
        <v>278792.42760182818</v>
      </c>
      <c r="P271" s="35">
        <f t="shared" si="90"/>
        <v>-25.238382654718208</v>
      </c>
      <c r="Q271" s="69">
        <f t="shared" si="91"/>
        <v>-0.82461503556390225</v>
      </c>
      <c r="R271" s="70">
        <f t="shared" si="92"/>
        <v>26.302255183919318</v>
      </c>
      <c r="S271" s="70">
        <f t="shared" si="93"/>
        <v>0.47822282152580581</v>
      </c>
      <c r="T271" s="70">
        <f t="shared" si="94"/>
        <v>3.8257825722064465</v>
      </c>
      <c r="U271" s="68">
        <f t="shared" si="95"/>
        <v>239587.24247032107</v>
      </c>
      <c r="V271" s="68">
        <f t="shared" si="96"/>
        <v>4356.1316812785653</v>
      </c>
      <c r="W271" s="68">
        <f t="shared" si="97"/>
        <v>34849.053450228523</v>
      </c>
      <c r="X271" s="68">
        <f t="shared" si="98"/>
        <v>48896</v>
      </c>
      <c r="Y271" s="68">
        <f t="shared" si="99"/>
        <v>42020</v>
      </c>
      <c r="Z271" s="68">
        <f t="shared" si="100"/>
        <v>764</v>
      </c>
      <c r="AA271" s="68">
        <f t="shared" si="101"/>
        <v>6112</v>
      </c>
      <c r="AB271" s="68">
        <f>Y271*Skräpmätning!$B$5</f>
        <v>24369.499000000003</v>
      </c>
      <c r="AC271" s="68">
        <f>Z271*Skräpmätning!$B$5</f>
        <v>443.08180000000004</v>
      </c>
      <c r="AD271" s="68">
        <f t="shared" si="104"/>
        <v>3056</v>
      </c>
      <c r="AE271" s="68">
        <f t="shared" si="102"/>
        <v>6112</v>
      </c>
      <c r="AF271" s="68">
        <f t="shared" si="103"/>
        <v>33980.580800000003</v>
      </c>
      <c r="AH271" s="68"/>
    </row>
    <row r="272" spans="1:34" ht="16" x14ac:dyDescent="0.35">
      <c r="A272" s="55" t="s">
        <v>297</v>
      </c>
      <c r="B272" s="66">
        <f>_xlfn.XLOOKUP(A272,Indata!A:A,Indata!C:C)</f>
        <v>12464</v>
      </c>
      <c r="C272" s="108">
        <f>_xlfn.XLOOKUP(A272,Indata!A:A,Indata!S:S)</f>
        <v>330900</v>
      </c>
      <c r="D272" s="108">
        <f>_xlfn.XLOOKUP(A272,Indata!A:A,Indata!S:S)+_xlfn.XLOOKUP(A272,Indata!A:A,Indata!Q:Q)</f>
        <v>332828</v>
      </c>
      <c r="E272" s="109">
        <f>_xlfn.XLOOKUP(A272,Indata!A:A,Indata!O:O)</f>
        <v>247165</v>
      </c>
      <c r="F272" s="109">
        <f>_xlfn.XLOOKUP(A272,Indata!A:A,Indata!P:P)</f>
        <v>72735</v>
      </c>
      <c r="G272" s="109">
        <f>_xlfn.XLOOKUP(A272,Indata!A:A,Indata!Q:Q)</f>
        <v>1928</v>
      </c>
      <c r="H272" s="108">
        <f>_xlfn.XLOOKUP(A272,Indata!A:A,Indata!R:R)</f>
        <v>11000</v>
      </c>
      <c r="I272" s="110">
        <f t="shared" si="84"/>
        <v>26.548459563543005</v>
      </c>
      <c r="J272" s="110">
        <f t="shared" si="85"/>
        <v>19.830311296534017</v>
      </c>
      <c r="K272" s="110">
        <f t="shared" si="86"/>
        <v>5.8356065468549421</v>
      </c>
      <c r="L272" s="110">
        <f t="shared" si="87"/>
        <v>0.15468549422336328</v>
      </c>
      <c r="M272" s="110">
        <f t="shared" si="88"/>
        <v>0.88254172015404364</v>
      </c>
      <c r="N272" s="67">
        <f>_xlfn.XLOOKUP(A272,'Beräkning prediktionsvärde'!$A$2:$A$291,'Beräkning prediktionsvärde'!$Q$2:$Q$291)</f>
        <v>30.77253168652652</v>
      </c>
      <c r="O272" s="68">
        <f t="shared" si="89"/>
        <v>383548.83494086657</v>
      </c>
      <c r="P272" s="35">
        <f t="shared" si="90"/>
        <v>-4.2240721229835145</v>
      </c>
      <c r="Q272" s="69">
        <f t="shared" si="91"/>
        <v>-0.13726761795270132</v>
      </c>
      <c r="R272" s="70">
        <f t="shared" si="92"/>
        <v>22.985472330916672</v>
      </c>
      <c r="S272" s="70">
        <f t="shared" si="93"/>
        <v>6.7640981934708568</v>
      </c>
      <c r="T272" s="70">
        <f t="shared" si="94"/>
        <v>1.0229611621389898</v>
      </c>
      <c r="U272" s="68">
        <f t="shared" si="95"/>
        <v>286490.92713254539</v>
      </c>
      <c r="V272" s="68">
        <f t="shared" si="96"/>
        <v>84307.719883420767</v>
      </c>
      <c r="W272" s="68">
        <f t="shared" si="97"/>
        <v>12750.187924900369</v>
      </c>
      <c r="X272" s="68">
        <f t="shared" si="98"/>
        <v>330900</v>
      </c>
      <c r="Y272" s="68">
        <f t="shared" si="99"/>
        <v>247164.99999999997</v>
      </c>
      <c r="Z272" s="68">
        <f t="shared" si="100"/>
        <v>72735</v>
      </c>
      <c r="AA272" s="68">
        <f t="shared" si="101"/>
        <v>11000</v>
      </c>
      <c r="AB272" s="68">
        <f>Y272*Skräpmätning!$B$5</f>
        <v>143343.34174999999</v>
      </c>
      <c r="AC272" s="68">
        <f>Z272*Skräpmätning!$B$5</f>
        <v>42182.663250000005</v>
      </c>
      <c r="AD272" s="68">
        <f t="shared" si="104"/>
        <v>1928</v>
      </c>
      <c r="AE272" s="68">
        <f t="shared" si="102"/>
        <v>11000</v>
      </c>
      <c r="AF272" s="68">
        <f t="shared" si="103"/>
        <v>198454.005</v>
      </c>
      <c r="AH272" s="68"/>
    </row>
    <row r="273" spans="1:34" ht="16" x14ac:dyDescent="0.35">
      <c r="A273" s="55" t="s">
        <v>225</v>
      </c>
      <c r="B273" s="66">
        <f>_xlfn.XLOOKUP(A273,Indata!A:A,Indata!C:C)</f>
        <v>9893</v>
      </c>
      <c r="C273" s="108">
        <f>_xlfn.XLOOKUP(A273,Indata!A:A,Indata!S:S)</f>
        <v>208105</v>
      </c>
      <c r="D273" s="108">
        <f>_xlfn.XLOOKUP(A273,Indata!A:A,Indata!S:S)+_xlfn.XLOOKUP(A273,Indata!A:A,Indata!Q:Q)</f>
        <v>210605</v>
      </c>
      <c r="E273" s="109">
        <f>_xlfn.XLOOKUP(A273,Indata!A:A,Indata!O:O)</f>
        <v>202105</v>
      </c>
      <c r="F273" s="109">
        <f>_xlfn.XLOOKUP(A273,Indata!A:A,Indata!P:P)</f>
        <v>6000</v>
      </c>
      <c r="G273" s="109">
        <f>_xlfn.XLOOKUP(A273,Indata!A:A,Indata!Q:Q)</f>
        <v>2500</v>
      </c>
      <c r="H273" s="108">
        <f>_xlfn.XLOOKUP(A273,Indata!A:A,Indata!R:R)</f>
        <v>0</v>
      </c>
      <c r="I273" s="110">
        <f t="shared" si="84"/>
        <v>21.035580713635905</v>
      </c>
      <c r="J273" s="110">
        <f t="shared" si="85"/>
        <v>20.429091276660266</v>
      </c>
      <c r="K273" s="110">
        <f t="shared" si="86"/>
        <v>0.6064894369756394</v>
      </c>
      <c r="L273" s="110">
        <f t="shared" si="87"/>
        <v>0.25270393207318304</v>
      </c>
      <c r="M273" s="110" t="str">
        <f t="shared" si="88"/>
        <v>0</v>
      </c>
      <c r="N273" s="67">
        <f>_xlfn.XLOOKUP(A273,'Beräkning prediktionsvärde'!$A$2:$A$291,'Beräkning prediktionsvärde'!$Q$2:$Q$291)</f>
        <v>32.622636524970908</v>
      </c>
      <c r="O273" s="68">
        <f t="shared" si="89"/>
        <v>322735.74314153718</v>
      </c>
      <c r="P273" s="35">
        <f t="shared" si="90"/>
        <v>-11.587055811335002</v>
      </c>
      <c r="Q273" s="69">
        <f t="shared" si="91"/>
        <v>-0.35518452968893927</v>
      </c>
      <c r="R273" s="70">
        <f t="shared" si="92"/>
        <v>31.682073736235292</v>
      </c>
      <c r="S273" s="70">
        <f t="shared" si="93"/>
        <v>0.94056278873561638</v>
      </c>
      <c r="T273" s="70">
        <f t="shared" si="94"/>
        <v>0</v>
      </c>
      <c r="U273" s="68">
        <f t="shared" si="95"/>
        <v>313430.75547257572</v>
      </c>
      <c r="V273" s="68">
        <f t="shared" si="96"/>
        <v>9304.9876689614521</v>
      </c>
      <c r="W273" s="68">
        <f t="shared" si="97"/>
        <v>0</v>
      </c>
      <c r="X273" s="68">
        <f t="shared" si="98"/>
        <v>208105</v>
      </c>
      <c r="Y273" s="68">
        <f t="shared" si="99"/>
        <v>202105</v>
      </c>
      <c r="Z273" s="68">
        <f t="shared" si="100"/>
        <v>6000</v>
      </c>
      <c r="AA273" s="68">
        <f t="shared" si="101"/>
        <v>0</v>
      </c>
      <c r="AB273" s="68">
        <f>Y273*Skräpmätning!$B$5</f>
        <v>117210.79475000002</v>
      </c>
      <c r="AC273" s="68">
        <f>Z273*Skräpmätning!$B$5</f>
        <v>3479.7000000000003</v>
      </c>
      <c r="AD273" s="68">
        <f t="shared" si="104"/>
        <v>2500</v>
      </c>
      <c r="AE273" s="68">
        <f t="shared" si="102"/>
        <v>0</v>
      </c>
      <c r="AF273" s="68">
        <f t="shared" si="103"/>
        <v>123190.49475000001</v>
      </c>
      <c r="AH273" s="68"/>
    </row>
    <row r="274" spans="1:34" ht="16" x14ac:dyDescent="0.35">
      <c r="A274" s="55" t="s">
        <v>313</v>
      </c>
      <c r="B274" s="66">
        <f>_xlfn.XLOOKUP(A274,Indata!A:A,Indata!C:C)</f>
        <v>2718</v>
      </c>
      <c r="C274" s="108">
        <f>_xlfn.XLOOKUP(A274,Indata!A:A,Indata!S:S)</f>
        <v>16044</v>
      </c>
      <c r="D274" s="108">
        <f>_xlfn.XLOOKUP(A274,Indata!A:A,Indata!S:S)+_xlfn.XLOOKUP(A274,Indata!A:A,Indata!Q:Q)</f>
        <v>16524</v>
      </c>
      <c r="E274" s="109">
        <f>_xlfn.XLOOKUP(A274,Indata!A:A,Indata!O:O)</f>
        <v>7644</v>
      </c>
      <c r="F274" s="109">
        <f>_xlfn.XLOOKUP(A274,Indata!A:A,Indata!P:P)</f>
        <v>8400</v>
      </c>
      <c r="G274" s="109">
        <f>_xlfn.XLOOKUP(A274,Indata!A:A,Indata!Q:Q)</f>
        <v>480</v>
      </c>
      <c r="H274" s="108">
        <f>_xlfn.XLOOKUP(A274,Indata!A:A,Indata!R:R)</f>
        <v>0</v>
      </c>
      <c r="I274" s="110">
        <f t="shared" si="84"/>
        <v>5.9028697571743933</v>
      </c>
      <c r="J274" s="110">
        <f t="shared" si="85"/>
        <v>2.8123620309050774</v>
      </c>
      <c r="K274" s="110">
        <f t="shared" si="86"/>
        <v>3.0905077262693155</v>
      </c>
      <c r="L274" s="110">
        <f t="shared" si="87"/>
        <v>0.17660044150110377</v>
      </c>
      <c r="M274" s="110" t="str">
        <f t="shared" si="88"/>
        <v>0</v>
      </c>
      <c r="N274" s="67">
        <f>_xlfn.XLOOKUP(A274,'Beräkning prediktionsvärde'!$A$2:$A$291,'Beräkning prediktionsvärde'!$Q$2:$Q$291)</f>
        <v>29.343099667273606</v>
      </c>
      <c r="O274" s="68">
        <f t="shared" si="89"/>
        <v>79754.544895649655</v>
      </c>
      <c r="P274" s="35">
        <f t="shared" si="90"/>
        <v>-23.440229910099212</v>
      </c>
      <c r="Q274" s="69">
        <f t="shared" si="91"/>
        <v>-0.79883278099082788</v>
      </c>
      <c r="R274" s="70">
        <f t="shared" si="92"/>
        <v>13.980220260324074</v>
      </c>
      <c r="S274" s="70">
        <f t="shared" si="93"/>
        <v>15.362879406949531</v>
      </c>
      <c r="T274" s="70">
        <f t="shared" si="94"/>
        <v>0</v>
      </c>
      <c r="U274" s="68">
        <f t="shared" si="95"/>
        <v>37998.238667560836</v>
      </c>
      <c r="V274" s="68">
        <f t="shared" si="96"/>
        <v>41756.306228088826</v>
      </c>
      <c r="W274" s="68">
        <f t="shared" si="97"/>
        <v>0</v>
      </c>
      <c r="X274" s="68">
        <f t="shared" si="98"/>
        <v>16044</v>
      </c>
      <c r="Y274" s="68">
        <f t="shared" si="99"/>
        <v>7644</v>
      </c>
      <c r="Z274" s="68">
        <f t="shared" si="100"/>
        <v>8400</v>
      </c>
      <c r="AA274" s="68">
        <f t="shared" si="101"/>
        <v>0</v>
      </c>
      <c r="AB274" s="68">
        <f>Y274*Skräpmätning!$B$5</f>
        <v>4433.1378000000004</v>
      </c>
      <c r="AC274" s="68">
        <f>Z274*Skräpmätning!$B$5</f>
        <v>4871.5800000000008</v>
      </c>
      <c r="AD274" s="68">
        <f t="shared" si="104"/>
        <v>480</v>
      </c>
      <c r="AE274" s="68">
        <f t="shared" si="102"/>
        <v>0</v>
      </c>
      <c r="AF274" s="68">
        <f t="shared" si="103"/>
        <v>9784.7178000000022</v>
      </c>
      <c r="AH274" s="68"/>
    </row>
    <row r="275" spans="1:34" ht="16" x14ac:dyDescent="0.35">
      <c r="A275" s="55" t="s">
        <v>145</v>
      </c>
      <c r="B275" s="66">
        <f>_xlfn.XLOOKUP(A275,Indata!A:A,Indata!C:C)</f>
        <v>16458</v>
      </c>
      <c r="C275" s="108">
        <f>_xlfn.XLOOKUP(A275,Indata!A:A,Indata!S:S)</f>
        <v>315263</v>
      </c>
      <c r="D275" s="108">
        <f>_xlfn.XLOOKUP(A275,Indata!A:A,Indata!S:S)+_xlfn.XLOOKUP(A275,Indata!A:A,Indata!Q:Q)</f>
        <v>318082</v>
      </c>
      <c r="E275" s="109">
        <f>_xlfn.XLOOKUP(A275,Indata!A:A,Indata!O:O)</f>
        <v>262482</v>
      </c>
      <c r="F275" s="109">
        <f>_xlfn.XLOOKUP(A275,Indata!A:A,Indata!P:P)</f>
        <v>50763</v>
      </c>
      <c r="G275" s="109">
        <f>_xlfn.XLOOKUP(A275,Indata!A:A,Indata!Q:Q)</f>
        <v>2819</v>
      </c>
      <c r="H275" s="108">
        <f>_xlfn.XLOOKUP(A275,Indata!A:A,Indata!R:R)</f>
        <v>2018</v>
      </c>
      <c r="I275" s="110">
        <f t="shared" si="84"/>
        <v>19.15560821484992</v>
      </c>
      <c r="J275" s="110">
        <f t="shared" si="85"/>
        <v>15.948596427269413</v>
      </c>
      <c r="K275" s="110">
        <f t="shared" si="86"/>
        <v>3.0843966460080203</v>
      </c>
      <c r="L275" s="110">
        <f t="shared" si="87"/>
        <v>0.17128448171102201</v>
      </c>
      <c r="M275" s="110">
        <f t="shared" si="88"/>
        <v>0.12261514157248754</v>
      </c>
      <c r="N275" s="67">
        <f>_xlfn.XLOOKUP(A275,'Beräkning prediktionsvärde'!$A$2:$A$291,'Beräkning prediktionsvärde'!$Q$2:$Q$291)</f>
        <v>35.085334113790339</v>
      </c>
      <c r="O275" s="68">
        <f t="shared" si="89"/>
        <v>577434.42884476134</v>
      </c>
      <c r="P275" s="35">
        <f t="shared" si="90"/>
        <v>-15.929725898940418</v>
      </c>
      <c r="Q275" s="69">
        <f t="shared" si="91"/>
        <v>-0.45402805192837581</v>
      </c>
      <c r="R275" s="70">
        <f t="shared" si="92"/>
        <v>29.211384364343154</v>
      </c>
      <c r="S275" s="70">
        <f t="shared" si="93"/>
        <v>5.6493683547334737</v>
      </c>
      <c r="T275" s="70">
        <f t="shared" si="94"/>
        <v>0.22458139471371175</v>
      </c>
      <c r="U275" s="68">
        <f t="shared" si="95"/>
        <v>480760.96386835963</v>
      </c>
      <c r="V275" s="68">
        <f t="shared" si="96"/>
        <v>92977.304382203511</v>
      </c>
      <c r="W275" s="68">
        <f t="shared" si="97"/>
        <v>3696.160594198268</v>
      </c>
      <c r="X275" s="68">
        <f t="shared" si="98"/>
        <v>315263</v>
      </c>
      <c r="Y275" s="68">
        <f t="shared" si="99"/>
        <v>262482</v>
      </c>
      <c r="Z275" s="68">
        <f t="shared" si="100"/>
        <v>50763</v>
      </c>
      <c r="AA275" s="68">
        <f t="shared" si="101"/>
        <v>2018</v>
      </c>
      <c r="AB275" s="68">
        <f>Y275*Skräpmätning!$B$5</f>
        <v>152226.43590000001</v>
      </c>
      <c r="AC275" s="68">
        <f>Z275*Skräpmätning!$B$5</f>
        <v>29440.001850000004</v>
      </c>
      <c r="AD275" s="68">
        <f t="shared" si="104"/>
        <v>2819</v>
      </c>
      <c r="AE275" s="68">
        <f t="shared" si="102"/>
        <v>2018</v>
      </c>
      <c r="AF275" s="68">
        <f t="shared" si="103"/>
        <v>186503.43775000001</v>
      </c>
      <c r="AH275" s="68"/>
    </row>
    <row r="276" spans="1:34" ht="16" x14ac:dyDescent="0.35">
      <c r="A276" s="55" t="s">
        <v>70</v>
      </c>
      <c r="B276" s="66">
        <f>_xlfn.XLOOKUP(A276,Indata!A:A,Indata!C:C)</f>
        <v>11460</v>
      </c>
      <c r="C276" s="108">
        <f>_xlfn.XLOOKUP(A276,Indata!A:A,Indata!S:S)</f>
        <v>183555</v>
      </c>
      <c r="D276" s="108">
        <f>_xlfn.XLOOKUP(A276,Indata!A:A,Indata!S:S)+_xlfn.XLOOKUP(A276,Indata!A:A,Indata!Q:Q)</f>
        <v>186555</v>
      </c>
      <c r="E276" s="109">
        <f>_xlfn.XLOOKUP(A276,Indata!A:A,Indata!O:O)</f>
        <v>172083</v>
      </c>
      <c r="F276" s="109">
        <f>_xlfn.XLOOKUP(A276,Indata!A:A,Indata!P:P)</f>
        <v>11472</v>
      </c>
      <c r="G276" s="109">
        <f>_xlfn.XLOOKUP(A276,Indata!A:A,Indata!Q:Q)</f>
        <v>3000</v>
      </c>
      <c r="H276" s="108">
        <f>_xlfn.XLOOKUP(A276,Indata!A:A,Indata!R:R)</f>
        <v>0</v>
      </c>
      <c r="I276" s="110">
        <f t="shared" si="84"/>
        <v>16.017015706806284</v>
      </c>
      <c r="J276" s="110">
        <f t="shared" si="85"/>
        <v>15.015968586387434</v>
      </c>
      <c r="K276" s="110">
        <f t="shared" si="86"/>
        <v>1.0010471204188482</v>
      </c>
      <c r="L276" s="110">
        <f t="shared" si="87"/>
        <v>0.26178010471204188</v>
      </c>
      <c r="M276" s="110" t="str">
        <f t="shared" si="88"/>
        <v>0</v>
      </c>
      <c r="N276" s="67">
        <f>_xlfn.XLOOKUP(A276,'Beräkning prediktionsvärde'!$A$2:$A$291,'Beräkning prediktionsvärde'!$Q$2:$Q$291)</f>
        <v>33.085561628922413</v>
      </c>
      <c r="O276" s="68">
        <f t="shared" si="89"/>
        <v>379160.53626745084</v>
      </c>
      <c r="P276" s="35">
        <f t="shared" si="90"/>
        <v>-17.06854592211613</v>
      </c>
      <c r="Q276" s="69">
        <f t="shared" si="91"/>
        <v>-0.5158910739842274</v>
      </c>
      <c r="R276" s="70">
        <f t="shared" si="92"/>
        <v>31.017747823757762</v>
      </c>
      <c r="S276" s="70">
        <f t="shared" si="93"/>
        <v>2.0678138051646533</v>
      </c>
      <c r="T276" s="70">
        <f t="shared" si="94"/>
        <v>0</v>
      </c>
      <c r="U276" s="68">
        <f t="shared" si="95"/>
        <v>355463.39006026398</v>
      </c>
      <c r="V276" s="68">
        <f t="shared" si="96"/>
        <v>23697.146207186928</v>
      </c>
      <c r="W276" s="68">
        <f t="shared" si="97"/>
        <v>0</v>
      </c>
      <c r="X276" s="68">
        <f t="shared" si="98"/>
        <v>183555</v>
      </c>
      <c r="Y276" s="68">
        <f t="shared" si="99"/>
        <v>172083</v>
      </c>
      <c r="Z276" s="68">
        <f t="shared" si="100"/>
        <v>11472</v>
      </c>
      <c r="AA276" s="68">
        <f t="shared" si="101"/>
        <v>0</v>
      </c>
      <c r="AB276" s="68">
        <f>Y276*Skräpmätning!$B$5</f>
        <v>99799.535850000015</v>
      </c>
      <c r="AC276" s="68">
        <f>Z276*Skräpmätning!$B$5</f>
        <v>6653.1864000000005</v>
      </c>
      <c r="AD276" s="68">
        <f t="shared" si="104"/>
        <v>3000</v>
      </c>
      <c r="AE276" s="68">
        <f t="shared" si="102"/>
        <v>0</v>
      </c>
      <c r="AF276" s="68">
        <f t="shared" si="103"/>
        <v>109452.72225000002</v>
      </c>
      <c r="AH276" s="68"/>
    </row>
    <row r="277" spans="1:34" ht="16" x14ac:dyDescent="0.35">
      <c r="A277" s="55" t="s">
        <v>99</v>
      </c>
      <c r="B277" s="66">
        <f>_xlfn.XLOOKUP(A277,Indata!A:A,Indata!C:C)</f>
        <v>17932</v>
      </c>
      <c r="C277" s="108">
        <f>_xlfn.XLOOKUP(A277,Indata!A:A,Indata!S:S)</f>
        <v>565000</v>
      </c>
      <c r="D277" s="108">
        <f>_xlfn.XLOOKUP(A277,Indata!A:A,Indata!S:S)+_xlfn.XLOOKUP(A277,Indata!A:A,Indata!Q:Q)</f>
        <v>571000</v>
      </c>
      <c r="E277" s="109">
        <f>_xlfn.XLOOKUP(A277,Indata!A:A,Indata!O:O)</f>
        <v>550000</v>
      </c>
      <c r="F277" s="109">
        <f>_xlfn.XLOOKUP(A277,Indata!A:A,Indata!P:P)</f>
        <v>10000</v>
      </c>
      <c r="G277" s="109">
        <f>_xlfn.XLOOKUP(A277,Indata!A:A,Indata!Q:Q)</f>
        <v>6000</v>
      </c>
      <c r="H277" s="108">
        <f>_xlfn.XLOOKUP(A277,Indata!A:A,Indata!R:R)</f>
        <v>5000</v>
      </c>
      <c r="I277" s="110">
        <f t="shared" si="84"/>
        <v>31.507918804372071</v>
      </c>
      <c r="J277" s="110">
        <f t="shared" si="85"/>
        <v>30.671425384786971</v>
      </c>
      <c r="K277" s="110">
        <f t="shared" si="86"/>
        <v>0.55766227972339955</v>
      </c>
      <c r="L277" s="110">
        <f t="shared" si="87"/>
        <v>0.33459736783403971</v>
      </c>
      <c r="M277" s="110">
        <f t="shared" si="88"/>
        <v>0.27883113986169977</v>
      </c>
      <c r="N277" s="67">
        <f>_xlfn.XLOOKUP(A277,'Beräkning prediktionsvärde'!$A$2:$A$291,'Beräkning prediktionsvärde'!$Q$2:$Q$291)</f>
        <v>36.17302015864302</v>
      </c>
      <c r="O277" s="68">
        <f t="shared" si="89"/>
        <v>648654.59748478665</v>
      </c>
      <c r="P277" s="35">
        <f t="shared" si="90"/>
        <v>-4.6651013542709485</v>
      </c>
      <c r="Q277" s="69">
        <f t="shared" si="91"/>
        <v>-0.12896632168979372</v>
      </c>
      <c r="R277" s="70">
        <f t="shared" si="92"/>
        <v>35.212674490714441</v>
      </c>
      <c r="S277" s="70">
        <f t="shared" si="93"/>
        <v>0.64023044528571715</v>
      </c>
      <c r="T277" s="70">
        <f t="shared" si="94"/>
        <v>0.32011522264285858</v>
      </c>
      <c r="U277" s="68">
        <f t="shared" si="95"/>
        <v>631433.67896749137</v>
      </c>
      <c r="V277" s="68">
        <f t="shared" si="96"/>
        <v>11480.612344863481</v>
      </c>
      <c r="W277" s="68">
        <f t="shared" si="97"/>
        <v>5740.3061724317404</v>
      </c>
      <c r="X277" s="68">
        <f t="shared" si="98"/>
        <v>565000</v>
      </c>
      <c r="Y277" s="68">
        <f t="shared" si="99"/>
        <v>550000</v>
      </c>
      <c r="Z277" s="68">
        <f t="shared" si="100"/>
        <v>10000</v>
      </c>
      <c r="AA277" s="68">
        <f t="shared" si="101"/>
        <v>5000</v>
      </c>
      <c r="AB277" s="68">
        <f>Y277*Skräpmätning!$B$5</f>
        <v>318972.50000000006</v>
      </c>
      <c r="AC277" s="68">
        <f>Z277*Skräpmätning!$B$5</f>
        <v>5799.5000000000009</v>
      </c>
      <c r="AD277" s="68">
        <f t="shared" si="104"/>
        <v>6000</v>
      </c>
      <c r="AE277" s="68">
        <f t="shared" si="102"/>
        <v>5000</v>
      </c>
      <c r="AF277" s="68">
        <f t="shared" si="103"/>
        <v>335772.00000000006</v>
      </c>
      <c r="AH277" s="68"/>
    </row>
    <row r="278" spans="1:34" ht="16" x14ac:dyDescent="0.35">
      <c r="A278" s="55" t="s">
        <v>264</v>
      </c>
      <c r="B278" s="66">
        <f>_xlfn.XLOOKUP(A278,Indata!A:A,Indata!C:C)</f>
        <v>6929</v>
      </c>
      <c r="C278" s="108">
        <f>_xlfn.XLOOKUP(A278,Indata!A:A,Indata!S:S)</f>
        <v>134920</v>
      </c>
      <c r="D278" s="108">
        <f>_xlfn.XLOOKUP(A278,Indata!A:A,Indata!S:S)+_xlfn.XLOOKUP(A278,Indata!A:A,Indata!Q:Q)</f>
        <v>136920</v>
      </c>
      <c r="E278" s="109">
        <f>_xlfn.XLOOKUP(A278,Indata!A:A,Indata!O:O)</f>
        <v>130920</v>
      </c>
      <c r="F278" s="109">
        <f>_xlfn.XLOOKUP(A278,Indata!A:A,Indata!P:P)</f>
        <v>4000</v>
      </c>
      <c r="G278" s="109">
        <f>_xlfn.XLOOKUP(A278,Indata!A:A,Indata!Q:Q)</f>
        <v>2000</v>
      </c>
      <c r="H278" s="108">
        <f>_xlfn.XLOOKUP(A278,Indata!A:A,Indata!R:R)</f>
        <v>0</v>
      </c>
      <c r="I278" s="110">
        <f t="shared" si="84"/>
        <v>19.471785250396884</v>
      </c>
      <c r="J278" s="110">
        <f t="shared" si="85"/>
        <v>18.894501371049213</v>
      </c>
      <c r="K278" s="110">
        <f t="shared" si="86"/>
        <v>0.57728387934766923</v>
      </c>
      <c r="L278" s="110">
        <f t="shared" si="87"/>
        <v>0.28864193967383461</v>
      </c>
      <c r="M278" s="110" t="str">
        <f t="shared" si="88"/>
        <v>0</v>
      </c>
      <c r="N278" s="67">
        <f>_xlfn.XLOOKUP(A278,'Beräkning prediktionsvärde'!$A$2:$A$291,'Beräkning prediktionsvärde'!$Q$2:$Q$291)</f>
        <v>31.654215227407263</v>
      </c>
      <c r="O278" s="68">
        <f t="shared" si="89"/>
        <v>219332.05731070493</v>
      </c>
      <c r="P278" s="35">
        <f t="shared" si="90"/>
        <v>-12.182429977010379</v>
      </c>
      <c r="Q278" s="69">
        <f t="shared" si="91"/>
        <v>-0.38485964316254573</v>
      </c>
      <c r="R278" s="70">
        <f t="shared" si="92"/>
        <v>30.715756430270968</v>
      </c>
      <c r="S278" s="70">
        <f t="shared" si="93"/>
        <v>0.93845879713629599</v>
      </c>
      <c r="T278" s="70">
        <f t="shared" si="94"/>
        <v>0</v>
      </c>
      <c r="U278" s="68">
        <f t="shared" si="95"/>
        <v>212829.47630534755</v>
      </c>
      <c r="V278" s="68">
        <f t="shared" si="96"/>
        <v>6502.581005357395</v>
      </c>
      <c r="W278" s="68">
        <f t="shared" si="97"/>
        <v>0</v>
      </c>
      <c r="X278" s="68">
        <f t="shared" si="98"/>
        <v>134920</v>
      </c>
      <c r="Y278" s="68">
        <f t="shared" si="99"/>
        <v>130920</v>
      </c>
      <c r="Z278" s="68">
        <f t="shared" si="100"/>
        <v>4000</v>
      </c>
      <c r="AA278" s="68">
        <f t="shared" si="101"/>
        <v>0</v>
      </c>
      <c r="AB278" s="68">
        <f>Y278*Skräpmätning!$B$5</f>
        <v>75927.054000000004</v>
      </c>
      <c r="AC278" s="68">
        <f>Z278*Skräpmätning!$B$5</f>
        <v>2319.8000000000002</v>
      </c>
      <c r="AD278" s="68">
        <f t="shared" si="104"/>
        <v>2000</v>
      </c>
      <c r="AE278" s="68">
        <f t="shared" si="102"/>
        <v>0</v>
      </c>
      <c r="AF278" s="68">
        <f t="shared" si="103"/>
        <v>80246.854000000007</v>
      </c>
      <c r="AH278" s="68"/>
    </row>
    <row r="279" spans="1:34" ht="16" x14ac:dyDescent="0.35">
      <c r="A279" s="55" t="s">
        <v>46</v>
      </c>
      <c r="B279" s="66">
        <f>_xlfn.XLOOKUP(A279,Indata!A:A,Indata!C:C)</f>
        <v>9572</v>
      </c>
      <c r="C279" s="108">
        <f>_xlfn.XLOOKUP(A279,Indata!A:A,Indata!S:S)</f>
        <v>198018</v>
      </c>
      <c r="D279" s="108">
        <f>_xlfn.XLOOKUP(A279,Indata!A:A,Indata!S:S)+_xlfn.XLOOKUP(A279,Indata!A:A,Indata!Q:Q)</f>
        <v>198256</v>
      </c>
      <c r="E279" s="109">
        <f>_xlfn.XLOOKUP(A279,Indata!A:A,Indata!O:O)</f>
        <v>193258</v>
      </c>
      <c r="F279" s="109">
        <f>_xlfn.XLOOKUP(A279,Indata!A:A,Indata!P:P)</f>
        <v>4760</v>
      </c>
      <c r="G279" s="109">
        <f>_xlfn.XLOOKUP(A279,Indata!A:A,Indata!Q:Q)</f>
        <v>238</v>
      </c>
      <c r="H279" s="108">
        <f>_xlfn.XLOOKUP(A279,Indata!A:A,Indata!R:R)</f>
        <v>0</v>
      </c>
      <c r="I279" s="110">
        <f t="shared" si="84"/>
        <v>20.68721270371918</v>
      </c>
      <c r="J279" s="110">
        <f t="shared" si="85"/>
        <v>20.189928959465107</v>
      </c>
      <c r="K279" s="110">
        <f t="shared" si="86"/>
        <v>0.4972837442540744</v>
      </c>
      <c r="L279" s="110">
        <f t="shared" si="87"/>
        <v>2.4864187212703719E-2</v>
      </c>
      <c r="M279" s="110" t="str">
        <f t="shared" si="88"/>
        <v>0</v>
      </c>
      <c r="N279" s="67">
        <f>_xlfn.XLOOKUP(A279,'Beräkning prediktionsvärde'!$A$2:$A$291,'Beräkning prediktionsvärde'!$Q$2:$Q$291)</f>
        <v>33.12741069318789</v>
      </c>
      <c r="O279" s="68">
        <f t="shared" si="89"/>
        <v>317095.5751551945</v>
      </c>
      <c r="P279" s="35">
        <f t="shared" si="90"/>
        <v>-12.440197989468711</v>
      </c>
      <c r="Q279" s="69">
        <f t="shared" si="91"/>
        <v>-0.37552581771888477</v>
      </c>
      <c r="R279" s="70">
        <f t="shared" si="92"/>
        <v>32.331086748397141</v>
      </c>
      <c r="S279" s="70">
        <f t="shared" si="93"/>
        <v>0.79632394479074808</v>
      </c>
      <c r="T279" s="70">
        <f t="shared" si="94"/>
        <v>0</v>
      </c>
      <c r="U279" s="68">
        <f t="shared" si="95"/>
        <v>309473.16235565743</v>
      </c>
      <c r="V279" s="68">
        <f t="shared" si="96"/>
        <v>7622.4127995370409</v>
      </c>
      <c r="W279" s="68">
        <f t="shared" si="97"/>
        <v>0</v>
      </c>
      <c r="X279" s="68">
        <f t="shared" si="98"/>
        <v>198018</v>
      </c>
      <c r="Y279" s="68">
        <f t="shared" si="99"/>
        <v>193258</v>
      </c>
      <c r="Z279" s="68">
        <f t="shared" si="100"/>
        <v>4760</v>
      </c>
      <c r="AA279" s="68">
        <f t="shared" si="101"/>
        <v>0</v>
      </c>
      <c r="AB279" s="68">
        <f>Y279*Skräpmätning!$B$5</f>
        <v>112079.97710000002</v>
      </c>
      <c r="AC279" s="68">
        <f>Z279*Skräpmätning!$B$5</f>
        <v>2760.5620000000004</v>
      </c>
      <c r="AD279" s="68">
        <f t="shared" si="104"/>
        <v>238</v>
      </c>
      <c r="AE279" s="68">
        <f t="shared" si="102"/>
        <v>0</v>
      </c>
      <c r="AF279" s="68">
        <f t="shared" si="103"/>
        <v>115078.53910000002</v>
      </c>
      <c r="AH279" s="68"/>
    </row>
    <row r="280" spans="1:34" ht="16" x14ac:dyDescent="0.35">
      <c r="A280" s="55" t="s">
        <v>326</v>
      </c>
      <c r="B280" s="66">
        <f>_xlfn.XLOOKUP(A280,Indata!A:A,Indata!C:C)</f>
        <v>7783</v>
      </c>
      <c r="C280" s="108">
        <f>_xlfn.XLOOKUP(A280,Indata!A:A,Indata!S:S)</f>
        <v>19749</v>
      </c>
      <c r="D280" s="108">
        <f>_xlfn.XLOOKUP(A280,Indata!A:A,Indata!S:S)+_xlfn.XLOOKUP(A280,Indata!A:A,Indata!Q:Q)</f>
        <v>22029</v>
      </c>
      <c r="E280" s="109">
        <f>_xlfn.XLOOKUP(A280,Indata!A:A,Indata!O:O)</f>
        <v>19068</v>
      </c>
      <c r="F280" s="109">
        <f>_xlfn.XLOOKUP(A280,Indata!A:A,Indata!P:P)</f>
        <v>681</v>
      </c>
      <c r="G280" s="109">
        <f>_xlfn.XLOOKUP(A280,Indata!A:A,Indata!Q:Q)</f>
        <v>2280</v>
      </c>
      <c r="H280" s="108">
        <f>_xlfn.XLOOKUP(A280,Indata!A:A,Indata!R:R)</f>
        <v>0</v>
      </c>
      <c r="I280" s="110">
        <f t="shared" si="84"/>
        <v>2.537453424129513</v>
      </c>
      <c r="J280" s="110">
        <f t="shared" si="85"/>
        <v>2.4499550301940127</v>
      </c>
      <c r="K280" s="110">
        <f t="shared" si="86"/>
        <v>8.7498393935500449E-2</v>
      </c>
      <c r="L280" s="110">
        <f t="shared" si="87"/>
        <v>0.29294616471797508</v>
      </c>
      <c r="M280" s="110" t="str">
        <f t="shared" si="88"/>
        <v>0</v>
      </c>
      <c r="N280" s="67">
        <f>_xlfn.XLOOKUP(A280,'Beräkning prediktionsvärde'!$A$2:$A$291,'Beräkning prediktionsvärde'!$Q$2:$Q$291)</f>
        <v>37.199370408875453</v>
      </c>
      <c r="O280" s="68">
        <f t="shared" si="89"/>
        <v>289522.69989227765</v>
      </c>
      <c r="P280" s="35">
        <f t="shared" si="90"/>
        <v>-34.661916984745943</v>
      </c>
      <c r="Q280" s="69">
        <f t="shared" si="91"/>
        <v>-0.93178773199010656</v>
      </c>
      <c r="R280" s="70">
        <f t="shared" si="92"/>
        <v>35.916633498224577</v>
      </c>
      <c r="S280" s="70">
        <f t="shared" si="93"/>
        <v>1.2827369106508777</v>
      </c>
      <c r="T280" s="70">
        <f t="shared" si="94"/>
        <v>0</v>
      </c>
      <c r="U280" s="68">
        <f t="shared" si="95"/>
        <v>279539.15851668187</v>
      </c>
      <c r="V280" s="68">
        <f t="shared" si="96"/>
        <v>9983.5413755957816</v>
      </c>
      <c r="W280" s="68">
        <f t="shared" si="97"/>
        <v>0</v>
      </c>
      <c r="X280" s="68">
        <f t="shared" si="98"/>
        <v>19749</v>
      </c>
      <c r="Y280" s="68">
        <f t="shared" si="99"/>
        <v>19068</v>
      </c>
      <c r="Z280" s="68">
        <f t="shared" si="100"/>
        <v>681</v>
      </c>
      <c r="AA280" s="68">
        <f t="shared" si="101"/>
        <v>0</v>
      </c>
      <c r="AB280" s="68">
        <f>Y280*Skräpmätning!$B$5</f>
        <v>11058.486600000002</v>
      </c>
      <c r="AC280" s="68">
        <f>Z280*Skräpmätning!$B$5</f>
        <v>394.94595000000004</v>
      </c>
      <c r="AD280" s="68">
        <f t="shared" si="104"/>
        <v>2280</v>
      </c>
      <c r="AE280" s="68">
        <f t="shared" si="102"/>
        <v>0</v>
      </c>
      <c r="AF280" s="68">
        <f t="shared" si="103"/>
        <v>13733.432550000001</v>
      </c>
      <c r="AH280" s="68"/>
    </row>
    <row r="281" spans="1:34" ht="16" x14ac:dyDescent="0.35">
      <c r="A281" s="55" t="s">
        <v>157</v>
      </c>
      <c r="B281" s="66">
        <f>_xlfn.XLOOKUP(A281,Indata!A:A,Indata!C:C)</f>
        <v>44866</v>
      </c>
      <c r="C281" s="108">
        <f>_xlfn.XLOOKUP(A281,Indata!A:A,Indata!S:S)</f>
        <v>3365483</v>
      </c>
      <c r="D281" s="108">
        <f>_xlfn.XLOOKUP(A281,Indata!A:A,Indata!S:S)+_xlfn.XLOOKUP(A281,Indata!A:A,Indata!Q:Q)</f>
        <v>3370483</v>
      </c>
      <c r="E281" s="109">
        <f>_xlfn.XLOOKUP(A281,Indata!A:A,Indata!O:O)</f>
        <v>3245558</v>
      </c>
      <c r="F281" s="109">
        <f>_xlfn.XLOOKUP(A281,Indata!A:A,Indata!P:P)</f>
        <v>101925</v>
      </c>
      <c r="G281" s="109">
        <f>_xlfn.XLOOKUP(A281,Indata!A:A,Indata!Q:Q)</f>
        <v>5000</v>
      </c>
      <c r="H281" s="108">
        <f>_xlfn.XLOOKUP(A281,Indata!A:A,Indata!R:R)</f>
        <v>18000</v>
      </c>
      <c r="I281" s="110">
        <f t="shared" si="84"/>
        <v>75.011879819908174</v>
      </c>
      <c r="J281" s="110">
        <f t="shared" si="85"/>
        <v>72.3389203405697</v>
      </c>
      <c r="K281" s="110">
        <f t="shared" si="86"/>
        <v>2.2717648107698478</v>
      </c>
      <c r="L281" s="110">
        <f t="shared" si="87"/>
        <v>0.11144296349128516</v>
      </c>
      <c r="M281" s="110">
        <f t="shared" si="88"/>
        <v>0.40119466856862657</v>
      </c>
      <c r="N281" s="67">
        <f>_xlfn.XLOOKUP(A281,'Beräkning prediktionsvärde'!$A$2:$A$291,'Beräkning prediktionsvärde'!$Q$2:$Q$291)</f>
        <v>34.836223885260381</v>
      </c>
      <c r="O281" s="68">
        <f t="shared" si="89"/>
        <v>1562962.0208360923</v>
      </c>
      <c r="P281" s="35">
        <f t="shared" si="90"/>
        <v>40.175655934647793</v>
      </c>
      <c r="Q281" s="69">
        <f t="shared" si="91"/>
        <v>1.1532724116992079</v>
      </c>
      <c r="R281" s="70">
        <f t="shared" si="92"/>
        <v>33.594876313622123</v>
      </c>
      <c r="S281" s="70">
        <f t="shared" si="93"/>
        <v>1.055028986776984</v>
      </c>
      <c r="T281" s="70">
        <f t="shared" si="94"/>
        <v>0.1863185848612775</v>
      </c>
      <c r="U281" s="68">
        <f t="shared" si="95"/>
        <v>1507267.7206869703</v>
      </c>
      <c r="V281" s="68">
        <f t="shared" si="96"/>
        <v>47334.930520736161</v>
      </c>
      <c r="W281" s="68">
        <f t="shared" si="97"/>
        <v>8359.3696283860772</v>
      </c>
      <c r="X281" s="68">
        <f t="shared" si="98"/>
        <v>1562962.0208360923</v>
      </c>
      <c r="Y281" s="68">
        <f t="shared" si="99"/>
        <v>1507267.72068697</v>
      </c>
      <c r="Z281" s="68">
        <f t="shared" si="100"/>
        <v>47334.930520736161</v>
      </c>
      <c r="AA281" s="68">
        <f t="shared" si="101"/>
        <v>8359.3696283860772</v>
      </c>
      <c r="AB281" s="68">
        <f>Y281*Skräpmätning!$B$5</f>
        <v>874139.91461240838</v>
      </c>
      <c r="AC281" s="68">
        <f>Z281*Skräpmätning!$B$5</f>
        <v>27451.892955500942</v>
      </c>
      <c r="AD281" s="68">
        <f t="shared" si="104"/>
        <v>5000</v>
      </c>
      <c r="AE281" s="68">
        <f t="shared" si="102"/>
        <v>8359.3696283860772</v>
      </c>
      <c r="AF281" s="68">
        <f t="shared" si="103"/>
        <v>914951.17719629547</v>
      </c>
      <c r="AH281" s="68"/>
    </row>
    <row r="282" spans="1:34" ht="16" x14ac:dyDescent="0.35">
      <c r="A282" s="55" t="s">
        <v>169</v>
      </c>
      <c r="B282" s="66">
        <f>_xlfn.XLOOKUP(A282,Indata!A:A,Indata!C:C)</f>
        <v>12819</v>
      </c>
      <c r="C282" s="108">
        <f>_xlfn.XLOOKUP(A282,Indata!A:A,Indata!S:S)</f>
        <v>70512</v>
      </c>
      <c r="D282" s="108">
        <f>_xlfn.XLOOKUP(A282,Indata!A:A,Indata!S:S)+_xlfn.XLOOKUP(A282,Indata!A:A,Indata!Q:Q)</f>
        <v>71712</v>
      </c>
      <c r="E282" s="109">
        <f>_xlfn.XLOOKUP(A282,Indata!A:A,Indata!O:O)</f>
        <v>67512</v>
      </c>
      <c r="F282" s="109">
        <f>_xlfn.XLOOKUP(A282,Indata!A:A,Indata!P:P)</f>
        <v>3000</v>
      </c>
      <c r="G282" s="109">
        <f>_xlfn.XLOOKUP(A282,Indata!A:A,Indata!Q:Q)</f>
        <v>1200</v>
      </c>
      <c r="H282" s="108">
        <f>_xlfn.XLOOKUP(A282,Indata!A:A,Indata!R:R)</f>
        <v>0</v>
      </c>
      <c r="I282" s="110">
        <f t="shared" si="84"/>
        <v>5.5005850690381468</v>
      </c>
      <c r="J282" s="110">
        <f t="shared" si="85"/>
        <v>5.2665574537795461</v>
      </c>
      <c r="K282" s="110">
        <f t="shared" si="86"/>
        <v>0.23402761525860052</v>
      </c>
      <c r="L282" s="110">
        <f t="shared" si="87"/>
        <v>9.3611046103440204E-2</v>
      </c>
      <c r="M282" s="110" t="str">
        <f t="shared" si="88"/>
        <v>0</v>
      </c>
      <c r="N282" s="67">
        <f>_xlfn.XLOOKUP(A282,'Beräkning prediktionsvärde'!$A$2:$A$291,'Beräkning prediktionsvärde'!$Q$2:$Q$291)</f>
        <v>35.026290875551744</v>
      </c>
      <c r="O282" s="68">
        <f t="shared" si="89"/>
        <v>449002.02273369778</v>
      </c>
      <c r="P282" s="35">
        <f t="shared" si="90"/>
        <v>-29.525705806513599</v>
      </c>
      <c r="Q282" s="69">
        <f t="shared" si="91"/>
        <v>-0.84295839121014271</v>
      </c>
      <c r="R282" s="70">
        <f t="shared" si="92"/>
        <v>33.536064068389059</v>
      </c>
      <c r="S282" s="70">
        <f t="shared" si="93"/>
        <v>1.490226807162685</v>
      </c>
      <c r="T282" s="70">
        <f t="shared" si="94"/>
        <v>0</v>
      </c>
      <c r="U282" s="68">
        <f t="shared" si="95"/>
        <v>429898.80529267935</v>
      </c>
      <c r="V282" s="68">
        <f t="shared" si="96"/>
        <v>19103.21744101846</v>
      </c>
      <c r="W282" s="68">
        <f t="shared" si="97"/>
        <v>0</v>
      </c>
      <c r="X282" s="68">
        <f t="shared" si="98"/>
        <v>70512</v>
      </c>
      <c r="Y282" s="68">
        <f t="shared" si="99"/>
        <v>67512</v>
      </c>
      <c r="Z282" s="68">
        <f t="shared" si="100"/>
        <v>3000</v>
      </c>
      <c r="AA282" s="68">
        <f t="shared" si="101"/>
        <v>0</v>
      </c>
      <c r="AB282" s="68">
        <f>Y282*Skräpmätning!$B$5</f>
        <v>39153.584400000007</v>
      </c>
      <c r="AC282" s="68">
        <f>Z282*Skräpmätning!$B$5</f>
        <v>1739.8500000000001</v>
      </c>
      <c r="AD282" s="68">
        <f t="shared" si="104"/>
        <v>1200</v>
      </c>
      <c r="AE282" s="68">
        <f t="shared" si="102"/>
        <v>0</v>
      </c>
      <c r="AF282" s="68">
        <f t="shared" si="103"/>
        <v>42093.434400000006</v>
      </c>
      <c r="AH282" s="68"/>
    </row>
    <row r="283" spans="1:34" ht="16" x14ac:dyDescent="0.35">
      <c r="A283" s="55" t="s">
        <v>65</v>
      </c>
      <c r="B283" s="66">
        <f>_xlfn.XLOOKUP(A283,Indata!A:A,Indata!C:C)</f>
        <v>5279</v>
      </c>
      <c r="C283" s="108">
        <f>_xlfn.XLOOKUP(A283,Indata!A:A,Indata!S:S)</f>
        <v>564500</v>
      </c>
      <c r="D283" s="108">
        <f>_xlfn.XLOOKUP(A283,Indata!A:A,Indata!S:S)+_xlfn.XLOOKUP(A283,Indata!A:A,Indata!Q:Q)</f>
        <v>568500</v>
      </c>
      <c r="E283" s="109">
        <f>_xlfn.XLOOKUP(A283,Indata!A:A,Indata!O:O)</f>
        <v>512500</v>
      </c>
      <c r="F283" s="109">
        <f>_xlfn.XLOOKUP(A283,Indata!A:A,Indata!P:P)</f>
        <v>52000</v>
      </c>
      <c r="G283" s="109">
        <f>_xlfn.XLOOKUP(A283,Indata!A:A,Indata!Q:Q)</f>
        <v>4000</v>
      </c>
      <c r="H283" s="108">
        <f>_xlfn.XLOOKUP(A283,Indata!A:A,Indata!R:R)</f>
        <v>0</v>
      </c>
      <c r="I283" s="110">
        <f t="shared" si="84"/>
        <v>106.93313127486266</v>
      </c>
      <c r="J283" s="110">
        <f t="shared" si="85"/>
        <v>97.0827808297026</v>
      </c>
      <c r="K283" s="110">
        <f t="shared" si="86"/>
        <v>9.8503504451600676</v>
      </c>
      <c r="L283" s="110">
        <f t="shared" si="87"/>
        <v>0.7577192650123129</v>
      </c>
      <c r="M283" s="110" t="str">
        <f t="shared" si="88"/>
        <v>0</v>
      </c>
      <c r="N283" s="67">
        <f>_xlfn.XLOOKUP(A283,'Beräkning prediktionsvärde'!$A$2:$A$291,'Beräkning prediktionsvärde'!$Q$2:$Q$291)</f>
        <v>33.603728055779918</v>
      </c>
      <c r="O283" s="68">
        <f t="shared" si="89"/>
        <v>177394.08040646219</v>
      </c>
      <c r="P283" s="35">
        <f t="shared" si="90"/>
        <v>73.329403219082735</v>
      </c>
      <c r="Q283" s="69">
        <f t="shared" si="91"/>
        <v>2.1821805930985065</v>
      </c>
      <c r="R283" s="70">
        <f t="shared" si="92"/>
        <v>30.508256206531811</v>
      </c>
      <c r="S283" s="70">
        <f t="shared" si="93"/>
        <v>3.0954718492481059</v>
      </c>
      <c r="T283" s="70">
        <f t="shared" si="94"/>
        <v>0</v>
      </c>
      <c r="U283" s="68">
        <f t="shared" si="95"/>
        <v>161053.08451428142</v>
      </c>
      <c r="V283" s="68">
        <f t="shared" si="96"/>
        <v>16340.995892180752</v>
      </c>
      <c r="W283" s="68">
        <f t="shared" si="97"/>
        <v>0</v>
      </c>
      <c r="X283" s="68">
        <f t="shared" si="98"/>
        <v>177394.08040646219</v>
      </c>
      <c r="Y283" s="68">
        <f t="shared" si="99"/>
        <v>161053.08451428145</v>
      </c>
      <c r="Z283" s="68">
        <f t="shared" si="100"/>
        <v>16340.99589218075</v>
      </c>
      <c r="AA283" s="68">
        <f t="shared" si="101"/>
        <v>0</v>
      </c>
      <c r="AB283" s="68">
        <f>Y283*Skräpmätning!$B$5</f>
        <v>93402.736364057535</v>
      </c>
      <c r="AC283" s="68">
        <f>Z283*Skräpmätning!$B$5</f>
        <v>9476.9605676702267</v>
      </c>
      <c r="AD283" s="68">
        <f t="shared" si="104"/>
        <v>4000</v>
      </c>
      <c r="AE283" s="68">
        <f t="shared" si="102"/>
        <v>0</v>
      </c>
      <c r="AF283" s="68">
        <f t="shared" si="103"/>
        <v>106879.69693172775</v>
      </c>
      <c r="AH283" s="68"/>
    </row>
    <row r="284" spans="1:34" ht="16" x14ac:dyDescent="0.35">
      <c r="A284" s="55" t="s">
        <v>240</v>
      </c>
      <c r="B284" s="66">
        <f>_xlfn.XLOOKUP(A284,Indata!A:A,Indata!C:C)</f>
        <v>159348</v>
      </c>
      <c r="C284" s="108">
        <f>_xlfn.XLOOKUP(A284,Indata!A:A,Indata!S:S)</f>
        <v>2789442</v>
      </c>
      <c r="D284" s="108">
        <f>_xlfn.XLOOKUP(A284,Indata!A:A,Indata!S:S)+_xlfn.XLOOKUP(A284,Indata!A:A,Indata!Q:Q)</f>
        <v>2811752</v>
      </c>
      <c r="E284" s="109">
        <f>_xlfn.XLOOKUP(A284,Indata!A:A,Indata!O:O)</f>
        <v>2550961</v>
      </c>
      <c r="F284" s="109">
        <f>_xlfn.XLOOKUP(A284,Indata!A:A,Indata!P:P)</f>
        <v>235948</v>
      </c>
      <c r="G284" s="109">
        <f>_xlfn.XLOOKUP(A284,Indata!A:A,Indata!Q:Q)</f>
        <v>22310</v>
      </c>
      <c r="H284" s="108">
        <f>_xlfn.XLOOKUP(A284,Indata!A:A,Indata!R:R)</f>
        <v>2533</v>
      </c>
      <c r="I284" s="110">
        <f t="shared" si="84"/>
        <v>17.505346788161759</v>
      </c>
      <c r="J284" s="110">
        <f t="shared" si="85"/>
        <v>16.008741873133015</v>
      </c>
      <c r="K284" s="110">
        <f t="shared" si="86"/>
        <v>1.4807088887215403</v>
      </c>
      <c r="L284" s="110">
        <f t="shared" si="87"/>
        <v>0.14000803273338855</v>
      </c>
      <c r="M284" s="110">
        <f t="shared" si="88"/>
        <v>1.5896026307201848E-2</v>
      </c>
      <c r="N284" s="67">
        <f>_xlfn.XLOOKUP(A284,'Beräkning prediktionsvärde'!$A$2:$A$291,'Beräkning prediktionsvärde'!$Q$2:$Q$291)</f>
        <v>41.144673849316973</v>
      </c>
      <c r="O284" s="68">
        <f t="shared" si="89"/>
        <v>6556321.4885409614</v>
      </c>
      <c r="P284" s="35">
        <f t="shared" si="90"/>
        <v>-23.639327061155214</v>
      </c>
      <c r="Q284" s="69">
        <f t="shared" si="91"/>
        <v>-0.57454160768727647</v>
      </c>
      <c r="R284" s="70">
        <f t="shared" si="92"/>
        <v>37.627044529811869</v>
      </c>
      <c r="S284" s="70">
        <f t="shared" si="93"/>
        <v>3.4802672023288674</v>
      </c>
      <c r="T284" s="70">
        <f t="shared" si="94"/>
        <v>3.736211717623808E-2</v>
      </c>
      <c r="U284" s="68">
        <f t="shared" si="95"/>
        <v>5995794.2917364612</v>
      </c>
      <c r="V284" s="68">
        <f t="shared" si="96"/>
        <v>554573.6181567004</v>
      </c>
      <c r="W284" s="68">
        <f t="shared" si="97"/>
        <v>5953.578647799186</v>
      </c>
      <c r="X284" s="68">
        <f t="shared" si="98"/>
        <v>2789442</v>
      </c>
      <c r="Y284" s="68">
        <f t="shared" si="99"/>
        <v>2550961</v>
      </c>
      <c r="Z284" s="68">
        <f t="shared" si="100"/>
        <v>235947.99999999997</v>
      </c>
      <c r="AA284" s="68">
        <f t="shared" si="101"/>
        <v>2533</v>
      </c>
      <c r="AB284" s="68">
        <f>Y284*Skräpmätning!$B$5</f>
        <v>1479429.8319500003</v>
      </c>
      <c r="AC284" s="68">
        <f>Z284*Skräpmätning!$B$5</f>
        <v>136838.04260000002</v>
      </c>
      <c r="AD284" s="68">
        <f t="shared" si="104"/>
        <v>22310</v>
      </c>
      <c r="AE284" s="68">
        <f t="shared" si="102"/>
        <v>2533</v>
      </c>
      <c r="AF284" s="68">
        <f t="shared" si="103"/>
        <v>1641110.8745500003</v>
      </c>
      <c r="AH284" s="68"/>
    </row>
    <row r="285" spans="1:34" ht="16" x14ac:dyDescent="0.35">
      <c r="A285" s="55" t="s">
        <v>131</v>
      </c>
      <c r="B285" s="66">
        <f>_xlfn.XLOOKUP(A285,Indata!A:A,Indata!C:C)</f>
        <v>10433</v>
      </c>
      <c r="C285" s="108">
        <f>_xlfn.XLOOKUP(A285,Indata!A:A,Indata!S:S)</f>
        <v>298546</v>
      </c>
      <c r="D285" s="108">
        <f>_xlfn.XLOOKUP(A285,Indata!A:A,Indata!S:S)+_xlfn.XLOOKUP(A285,Indata!A:A,Indata!Q:Q)</f>
        <v>303746</v>
      </c>
      <c r="E285" s="109">
        <f>_xlfn.XLOOKUP(A285,Indata!A:A,Indata!O:O)</f>
        <v>236146</v>
      </c>
      <c r="F285" s="109">
        <f>_xlfn.XLOOKUP(A285,Indata!A:A,Indata!P:P)</f>
        <v>62400</v>
      </c>
      <c r="G285" s="109">
        <f>_xlfn.XLOOKUP(A285,Indata!A:A,Indata!Q:Q)</f>
        <v>5200</v>
      </c>
      <c r="H285" s="108">
        <f>_xlfn.XLOOKUP(A285,Indata!A:A,Indata!R:R)</f>
        <v>0</v>
      </c>
      <c r="I285" s="110">
        <f t="shared" si="84"/>
        <v>28.615546822582193</v>
      </c>
      <c r="J285" s="110">
        <f t="shared" si="85"/>
        <v>22.634525064698554</v>
      </c>
      <c r="K285" s="110">
        <f t="shared" si="86"/>
        <v>5.9810217578836387</v>
      </c>
      <c r="L285" s="110">
        <f t="shared" si="87"/>
        <v>0.49841847982363652</v>
      </c>
      <c r="M285" s="110" t="str">
        <f t="shared" si="88"/>
        <v>0</v>
      </c>
      <c r="N285" s="67">
        <f>_xlfn.XLOOKUP(A285,'Beräkning prediktionsvärde'!$A$2:$A$291,'Beräkning prediktionsvärde'!$Q$2:$Q$291)</f>
        <v>33.919054781396959</v>
      </c>
      <c r="O285" s="68">
        <f t="shared" si="89"/>
        <v>353877.49853431445</v>
      </c>
      <c r="P285" s="35">
        <f t="shared" si="90"/>
        <v>-5.303507958814766</v>
      </c>
      <c r="Q285" s="69">
        <f t="shared" si="91"/>
        <v>-0.15635777568080983</v>
      </c>
      <c r="R285" s="70">
        <f t="shared" si="92"/>
        <v>26.829530827436194</v>
      </c>
      <c r="S285" s="70">
        <f t="shared" si="93"/>
        <v>7.0895239539607635</v>
      </c>
      <c r="T285" s="70">
        <f t="shared" si="94"/>
        <v>0</v>
      </c>
      <c r="U285" s="68">
        <f t="shared" si="95"/>
        <v>279912.49512264179</v>
      </c>
      <c r="V285" s="68">
        <f t="shared" si="96"/>
        <v>73965.003411672646</v>
      </c>
      <c r="W285" s="68">
        <f t="shared" si="97"/>
        <v>0</v>
      </c>
      <c r="X285" s="68">
        <f t="shared" si="98"/>
        <v>298546</v>
      </c>
      <c r="Y285" s="68">
        <f t="shared" si="99"/>
        <v>236146</v>
      </c>
      <c r="Z285" s="68">
        <f t="shared" si="100"/>
        <v>62400</v>
      </c>
      <c r="AA285" s="68">
        <f t="shared" si="101"/>
        <v>0</v>
      </c>
      <c r="AB285" s="68">
        <f>Y285*Skräpmätning!$B$5</f>
        <v>136952.87270000001</v>
      </c>
      <c r="AC285" s="68">
        <f>Z285*Skräpmätning!$B$5</f>
        <v>36188.880000000005</v>
      </c>
      <c r="AD285" s="68">
        <f t="shared" si="104"/>
        <v>5200</v>
      </c>
      <c r="AE285" s="68">
        <f t="shared" si="102"/>
        <v>0</v>
      </c>
      <c r="AF285" s="68">
        <f t="shared" si="103"/>
        <v>178341.75270000001</v>
      </c>
      <c r="AH285" s="68"/>
    </row>
    <row r="286" spans="1:34" ht="16" x14ac:dyDescent="0.35">
      <c r="A286" s="55" t="s">
        <v>291</v>
      </c>
      <c r="B286" s="66">
        <f>_xlfn.XLOOKUP(A286,Indata!A:A,Indata!C:C)</f>
        <v>55478</v>
      </c>
      <c r="C286" s="108">
        <f>_xlfn.XLOOKUP(A286,Indata!A:A,Indata!S:S)</f>
        <v>1062120</v>
      </c>
      <c r="D286" s="108">
        <f>_xlfn.XLOOKUP(A286,Indata!A:A,Indata!S:S)+_xlfn.XLOOKUP(A286,Indata!A:A,Indata!Q:Q)</f>
        <v>1066472</v>
      </c>
      <c r="E286" s="109">
        <f>_xlfn.XLOOKUP(A286,Indata!A:A,Indata!O:O)</f>
        <v>1034920</v>
      </c>
      <c r="F286" s="109">
        <f>_xlfn.XLOOKUP(A286,Indata!A:A,Indata!P:P)</f>
        <v>27200</v>
      </c>
      <c r="G286" s="109">
        <f>_xlfn.XLOOKUP(A286,Indata!A:A,Indata!Q:Q)</f>
        <v>4352</v>
      </c>
      <c r="H286" s="108">
        <f>_xlfn.XLOOKUP(A286,Indata!A:A,Indata!R:R)</f>
        <v>0</v>
      </c>
      <c r="I286" s="110">
        <f t="shared" si="84"/>
        <v>19.144886261220663</v>
      </c>
      <c r="J286" s="110">
        <f t="shared" si="85"/>
        <v>18.654601824146507</v>
      </c>
      <c r="K286" s="110">
        <f t="shared" si="86"/>
        <v>0.49028443707415553</v>
      </c>
      <c r="L286" s="110">
        <f t="shared" si="87"/>
        <v>7.8445509931864887E-2</v>
      </c>
      <c r="M286" s="110" t="str">
        <f t="shared" si="88"/>
        <v>0</v>
      </c>
      <c r="N286" s="67">
        <f>_xlfn.XLOOKUP(A286,'Beräkning prediktionsvärde'!$A$2:$A$291,'Beräkning prediktionsvärde'!$Q$2:$Q$291)</f>
        <v>30.631521545935755</v>
      </c>
      <c r="O286" s="68">
        <f t="shared" si="89"/>
        <v>1699375.5523254238</v>
      </c>
      <c r="P286" s="35">
        <f t="shared" si="90"/>
        <v>-11.486635284715092</v>
      </c>
      <c r="Q286" s="69">
        <f t="shared" si="91"/>
        <v>-0.37499395083882664</v>
      </c>
      <c r="R286" s="70">
        <f t="shared" si="92"/>
        <v>29.84707403901615</v>
      </c>
      <c r="S286" s="70">
        <f t="shared" si="93"/>
        <v>0.78444750691960663</v>
      </c>
      <c r="T286" s="70">
        <f t="shared" si="94"/>
        <v>0</v>
      </c>
      <c r="U286" s="68">
        <f t="shared" si="95"/>
        <v>1655855.973536538</v>
      </c>
      <c r="V286" s="68">
        <f t="shared" si="96"/>
        <v>43519.578788885934</v>
      </c>
      <c r="W286" s="68">
        <f t="shared" si="97"/>
        <v>0</v>
      </c>
      <c r="X286" s="68">
        <f t="shared" si="98"/>
        <v>1062120</v>
      </c>
      <c r="Y286" s="68">
        <f t="shared" si="99"/>
        <v>1034920</v>
      </c>
      <c r="Z286" s="68">
        <f t="shared" si="100"/>
        <v>27200</v>
      </c>
      <c r="AA286" s="68">
        <f t="shared" si="101"/>
        <v>0</v>
      </c>
      <c r="AB286" s="68">
        <f>Y286*Skräpmätning!$B$5</f>
        <v>600201.85400000005</v>
      </c>
      <c r="AC286" s="68">
        <f>Z286*Skräpmätning!$B$5</f>
        <v>15774.640000000001</v>
      </c>
      <c r="AD286" s="68">
        <f t="shared" si="104"/>
        <v>4352</v>
      </c>
      <c r="AE286" s="68">
        <f t="shared" si="102"/>
        <v>0</v>
      </c>
      <c r="AF286" s="68">
        <f t="shared" si="103"/>
        <v>620328.49400000006</v>
      </c>
      <c r="AH286" s="68"/>
    </row>
    <row r="287" spans="1:34" ht="16" x14ac:dyDescent="0.35">
      <c r="A287" s="55" t="s">
        <v>300</v>
      </c>
      <c r="B287" s="66">
        <f>_xlfn.XLOOKUP(A287,Indata!A:A,Indata!C:C)</f>
        <v>64881</v>
      </c>
      <c r="C287" s="108">
        <f>_xlfn.XLOOKUP(A287,Indata!A:A,Indata!S:S)</f>
        <v>2606593</v>
      </c>
      <c r="D287" s="108">
        <f>_xlfn.XLOOKUP(A287,Indata!A:A,Indata!S:S)+_xlfn.XLOOKUP(A287,Indata!A:A,Indata!Q:Q)</f>
        <v>2614593</v>
      </c>
      <c r="E287" s="109">
        <f>_xlfn.XLOOKUP(A287,Indata!A:A,Indata!O:O)</f>
        <v>1748643</v>
      </c>
      <c r="F287" s="109">
        <f>_xlfn.XLOOKUP(A287,Indata!A:A,Indata!P:P)</f>
        <v>857950</v>
      </c>
      <c r="G287" s="109">
        <f>_xlfn.XLOOKUP(A287,Indata!A:A,Indata!Q:Q)</f>
        <v>8000</v>
      </c>
      <c r="H287" s="108">
        <f>_xlfn.XLOOKUP(A287,Indata!A:A,Indata!R:R)</f>
        <v>0</v>
      </c>
      <c r="I287" s="110">
        <f t="shared" si="84"/>
        <v>40.174981889921547</v>
      </c>
      <c r="J287" s="110">
        <f t="shared" si="85"/>
        <v>26.951542053914089</v>
      </c>
      <c r="K287" s="110">
        <f t="shared" si="86"/>
        <v>13.22343983600746</v>
      </c>
      <c r="L287" s="110">
        <f t="shared" si="87"/>
        <v>0.12330266179621152</v>
      </c>
      <c r="M287" s="110" t="str">
        <f t="shared" si="88"/>
        <v>0</v>
      </c>
      <c r="N287" s="67">
        <f>_xlfn.XLOOKUP(A287,'Beräkning prediktionsvärde'!$A$2:$A$291,'Beräkning prediktionsvärde'!$Q$2:$Q$291)</f>
        <v>38.656970115902027</v>
      </c>
      <c r="O287" s="68">
        <f t="shared" si="89"/>
        <v>2508102.8780898396</v>
      </c>
      <c r="P287" s="35">
        <f t="shared" si="90"/>
        <v>1.51801177401952</v>
      </c>
      <c r="Q287" s="69">
        <f t="shared" si="91"/>
        <v>3.9268772732787602E-2</v>
      </c>
      <c r="R287" s="70">
        <f t="shared" si="92"/>
        <v>25.933177981518888</v>
      </c>
      <c r="S287" s="70">
        <f t="shared" si="93"/>
        <v>12.723792134383137</v>
      </c>
      <c r="T287" s="70">
        <f t="shared" si="94"/>
        <v>0</v>
      </c>
      <c r="U287" s="68">
        <f t="shared" si="95"/>
        <v>1682570.520618927</v>
      </c>
      <c r="V287" s="68">
        <f t="shared" si="96"/>
        <v>825532.35747091228</v>
      </c>
      <c r="W287" s="68">
        <f t="shared" si="97"/>
        <v>0</v>
      </c>
      <c r="X287" s="68">
        <f t="shared" si="98"/>
        <v>2508102.8780898396</v>
      </c>
      <c r="Y287" s="68">
        <f t="shared" si="99"/>
        <v>1682570.5206189272</v>
      </c>
      <c r="Z287" s="68">
        <f t="shared" si="100"/>
        <v>825532.35747091239</v>
      </c>
      <c r="AA287" s="68">
        <f t="shared" si="101"/>
        <v>0</v>
      </c>
      <c r="AB287" s="68">
        <f>Y287*Skräpmätning!$B$5</f>
        <v>975806.773432947</v>
      </c>
      <c r="AC287" s="68">
        <f>Z287*Skräpmätning!$B$5</f>
        <v>478767.49071525573</v>
      </c>
      <c r="AD287" s="68">
        <f t="shared" si="104"/>
        <v>8000</v>
      </c>
      <c r="AE287" s="68">
        <f t="shared" si="102"/>
        <v>0</v>
      </c>
      <c r="AF287" s="68">
        <f t="shared" si="103"/>
        <v>1462574.2641482027</v>
      </c>
      <c r="AH287" s="68"/>
    </row>
    <row r="288" spans="1:34" ht="16" x14ac:dyDescent="0.35">
      <c r="A288" s="55" t="s">
        <v>16</v>
      </c>
      <c r="B288" s="66">
        <f>_xlfn.XLOOKUP(A288,Indata!A:A,Indata!C:C)</f>
        <v>49282</v>
      </c>
      <c r="C288" s="108">
        <f>_xlfn.XLOOKUP(A288,Indata!A:A,Indata!S:S)</f>
        <v>880700</v>
      </c>
      <c r="D288" s="108">
        <f>_xlfn.XLOOKUP(A288,Indata!A:A,Indata!S:S)+_xlfn.XLOOKUP(A288,Indata!A:A,Indata!Q:Q)</f>
        <v>882000</v>
      </c>
      <c r="E288" s="109">
        <f>_xlfn.XLOOKUP(A288,Indata!A:A,Indata!O:O)</f>
        <v>675300</v>
      </c>
      <c r="F288" s="109">
        <f>_xlfn.XLOOKUP(A288,Indata!A:A,Indata!P:P)</f>
        <v>205400</v>
      </c>
      <c r="G288" s="109">
        <f>_xlfn.XLOOKUP(A288,Indata!A:A,Indata!Q:Q)</f>
        <v>1300</v>
      </c>
      <c r="H288" s="108">
        <f>_xlfn.XLOOKUP(A288,Indata!A:A,Indata!R:R)</f>
        <v>0</v>
      </c>
      <c r="I288" s="110">
        <f t="shared" si="84"/>
        <v>17.87062213384197</v>
      </c>
      <c r="J288" s="110">
        <f t="shared" si="85"/>
        <v>13.702771803092407</v>
      </c>
      <c r="K288" s="110">
        <f t="shared" si="86"/>
        <v>4.1678503307495633</v>
      </c>
      <c r="L288" s="110">
        <f t="shared" si="87"/>
        <v>2.63787995617061E-2</v>
      </c>
      <c r="M288" s="110" t="str">
        <f t="shared" si="88"/>
        <v>0</v>
      </c>
      <c r="N288" s="67">
        <f>_xlfn.XLOOKUP(A288,'Beräkning prediktionsvärde'!$A$2:$A$291,'Beräkning prediktionsvärde'!$Q$2:$Q$291)</f>
        <v>33.734381725063528</v>
      </c>
      <c r="O288" s="68">
        <f t="shared" si="89"/>
        <v>1662497.8001745809</v>
      </c>
      <c r="P288" s="35">
        <f t="shared" si="90"/>
        <v>-15.863759591221559</v>
      </c>
      <c r="Q288" s="69">
        <f t="shared" si="91"/>
        <v>-0.47025493813735175</v>
      </c>
      <c r="R288" s="70">
        <f t="shared" si="92"/>
        <v>25.866728714585442</v>
      </c>
      <c r="S288" s="70">
        <f t="shared" si="93"/>
        <v>7.867653010478084</v>
      </c>
      <c r="T288" s="70">
        <f t="shared" si="94"/>
        <v>0</v>
      </c>
      <c r="U288" s="68">
        <f t="shared" si="95"/>
        <v>1274764.1245121998</v>
      </c>
      <c r="V288" s="68">
        <f t="shared" si="96"/>
        <v>387733.67566238093</v>
      </c>
      <c r="W288" s="68">
        <f t="shared" si="97"/>
        <v>0</v>
      </c>
      <c r="X288" s="68">
        <f t="shared" si="98"/>
        <v>880700</v>
      </c>
      <c r="Y288" s="68">
        <f t="shared" si="99"/>
        <v>675300</v>
      </c>
      <c r="Z288" s="68">
        <f t="shared" si="100"/>
        <v>205400</v>
      </c>
      <c r="AA288" s="68">
        <f t="shared" si="101"/>
        <v>0</v>
      </c>
      <c r="AB288" s="68">
        <f>Y288*Skräpmätning!$B$5</f>
        <v>391640.23500000004</v>
      </c>
      <c r="AC288" s="68">
        <f>Z288*Skräpmätning!$B$5</f>
        <v>119121.73000000001</v>
      </c>
      <c r="AD288" s="68">
        <f t="shared" si="104"/>
        <v>1300</v>
      </c>
      <c r="AE288" s="68">
        <f t="shared" si="102"/>
        <v>0</v>
      </c>
      <c r="AF288" s="68">
        <f t="shared" si="103"/>
        <v>512061.96500000008</v>
      </c>
      <c r="AH288" s="68"/>
    </row>
    <row r="289" spans="1:34" ht="16" x14ac:dyDescent="0.35">
      <c r="A289" s="55" t="s">
        <v>52</v>
      </c>
      <c r="B289" s="66">
        <f>_xlfn.XLOOKUP(A289,Indata!A:A,Indata!C:C)</f>
        <v>22172</v>
      </c>
      <c r="C289" s="108">
        <f>_xlfn.XLOOKUP(A289,Indata!A:A,Indata!S:S)</f>
        <v>1404000</v>
      </c>
      <c r="D289" s="108">
        <f>_xlfn.XLOOKUP(A289,Indata!A:A,Indata!S:S)+_xlfn.XLOOKUP(A289,Indata!A:A,Indata!Q:Q)</f>
        <v>1406500</v>
      </c>
      <c r="E289" s="109">
        <f>_xlfn.XLOOKUP(A289,Indata!A:A,Indata!O:O)</f>
        <v>1300000</v>
      </c>
      <c r="F289" s="109">
        <f>_xlfn.XLOOKUP(A289,Indata!A:A,Indata!P:P)</f>
        <v>104000</v>
      </c>
      <c r="G289" s="109">
        <f>_xlfn.XLOOKUP(A289,Indata!A:A,Indata!Q:Q)</f>
        <v>2500</v>
      </c>
      <c r="H289" s="108">
        <f>_xlfn.XLOOKUP(A289,Indata!A:A,Indata!R:R)</f>
        <v>0</v>
      </c>
      <c r="I289" s="110">
        <f t="shared" si="84"/>
        <v>63.323110229117809</v>
      </c>
      <c r="J289" s="110">
        <f t="shared" si="85"/>
        <v>58.632509471405378</v>
      </c>
      <c r="K289" s="110">
        <f t="shared" si="86"/>
        <v>4.6906007577124305</v>
      </c>
      <c r="L289" s="110">
        <f t="shared" si="87"/>
        <v>0.1127548259065488</v>
      </c>
      <c r="M289" s="110" t="str">
        <f t="shared" si="88"/>
        <v>0</v>
      </c>
      <c r="N289" s="67">
        <f>_xlfn.XLOOKUP(A289,'Beräkning prediktionsvärde'!$A$2:$A$291,'Beräkning prediktionsvärde'!$Q$2:$Q$291)</f>
        <v>37.501879709218898</v>
      </c>
      <c r="O289" s="68">
        <f t="shared" si="89"/>
        <v>831491.67691280134</v>
      </c>
      <c r="P289" s="35">
        <f t="shared" si="90"/>
        <v>25.821230519898911</v>
      </c>
      <c r="Q289" s="69">
        <f t="shared" si="91"/>
        <v>0.68853163415036522</v>
      </c>
      <c r="R289" s="70">
        <f t="shared" si="92"/>
        <v>34.723962693721205</v>
      </c>
      <c r="S289" s="70">
        <f t="shared" si="93"/>
        <v>2.777917015497696</v>
      </c>
      <c r="T289" s="70">
        <f t="shared" si="94"/>
        <v>0</v>
      </c>
      <c r="U289" s="68">
        <f t="shared" si="95"/>
        <v>769899.7008451866</v>
      </c>
      <c r="V289" s="68">
        <f t="shared" si="96"/>
        <v>61591.976067614916</v>
      </c>
      <c r="W289" s="68">
        <f t="shared" si="97"/>
        <v>0</v>
      </c>
      <c r="X289" s="68">
        <f t="shared" si="98"/>
        <v>831491.67691280134</v>
      </c>
      <c r="Y289" s="68">
        <f t="shared" si="99"/>
        <v>769899.70084518648</v>
      </c>
      <c r="Z289" s="68">
        <f t="shared" si="100"/>
        <v>61591.976067614909</v>
      </c>
      <c r="AA289" s="68">
        <f t="shared" si="101"/>
        <v>0</v>
      </c>
      <c r="AB289" s="68">
        <f>Y289*Skräpmätning!$B$5</f>
        <v>446503.33150516596</v>
      </c>
      <c r="AC289" s="68">
        <f>Z289*Skräpmätning!$B$5</f>
        <v>35720.266520413272</v>
      </c>
      <c r="AD289" s="68">
        <f t="shared" si="104"/>
        <v>2500</v>
      </c>
      <c r="AE289" s="68">
        <f t="shared" si="102"/>
        <v>0</v>
      </c>
      <c r="AF289" s="68">
        <f t="shared" si="103"/>
        <v>484723.59802557924</v>
      </c>
      <c r="AH289" s="68"/>
    </row>
    <row r="290" spans="1:34" ht="16" x14ac:dyDescent="0.35">
      <c r="A290" s="55" t="s">
        <v>130</v>
      </c>
      <c r="B290" s="66">
        <f>_xlfn.XLOOKUP(A290,Indata!A:A,Indata!C:C)</f>
        <v>14331</v>
      </c>
      <c r="C290" s="108">
        <f>_xlfn.XLOOKUP(A290,Indata!A:A,Indata!S:S)</f>
        <v>227000</v>
      </c>
      <c r="D290" s="108">
        <f>_xlfn.XLOOKUP(A290,Indata!A:A,Indata!S:S)+_xlfn.XLOOKUP(A290,Indata!A:A,Indata!Q:Q)</f>
        <v>232000</v>
      </c>
      <c r="E290" s="109">
        <f>_xlfn.XLOOKUP(A290,Indata!A:A,Indata!O:O)</f>
        <v>207000</v>
      </c>
      <c r="F290" s="109">
        <f>_xlfn.XLOOKUP(A290,Indata!A:A,Indata!P:P)</f>
        <v>10000</v>
      </c>
      <c r="G290" s="109">
        <f>_xlfn.XLOOKUP(A290,Indata!A:A,Indata!Q:Q)</f>
        <v>5000</v>
      </c>
      <c r="H290" s="108">
        <f>_xlfn.XLOOKUP(A290,Indata!A:A,Indata!R:R)</f>
        <v>10000</v>
      </c>
      <c r="I290" s="110">
        <f t="shared" si="84"/>
        <v>15.839787872444351</v>
      </c>
      <c r="J290" s="110">
        <f t="shared" si="85"/>
        <v>14.444211848440444</v>
      </c>
      <c r="K290" s="110">
        <f t="shared" si="86"/>
        <v>0.69778801200195384</v>
      </c>
      <c r="L290" s="110">
        <f t="shared" si="87"/>
        <v>0.34889400600097692</v>
      </c>
      <c r="M290" s="110">
        <f t="shared" si="88"/>
        <v>0.69778801200195384</v>
      </c>
      <c r="N290" s="67">
        <f>_xlfn.XLOOKUP(A290,'Beräkning prediktionsvärde'!$A$2:$A$291,'Beräkning prediktionsvärde'!$Q$2:$Q$291)</f>
        <v>36.997315443063918</v>
      </c>
      <c r="O290" s="68">
        <f t="shared" si="89"/>
        <v>530208.52761454904</v>
      </c>
      <c r="P290" s="35">
        <f t="shared" si="90"/>
        <v>-21.157527570619568</v>
      </c>
      <c r="Q290" s="69">
        <f t="shared" si="91"/>
        <v>-0.57186656159362181</v>
      </c>
      <c r="R290" s="70">
        <f t="shared" si="92"/>
        <v>33.737640073630971</v>
      </c>
      <c r="S290" s="70">
        <f t="shared" si="93"/>
        <v>1.6298376847164722</v>
      </c>
      <c r="T290" s="70">
        <f t="shared" si="94"/>
        <v>1.6298376847164722</v>
      </c>
      <c r="U290" s="68">
        <f t="shared" si="95"/>
        <v>483494.11989520543</v>
      </c>
      <c r="V290" s="68">
        <f t="shared" si="96"/>
        <v>23357.203859671761</v>
      </c>
      <c r="W290" s="68">
        <f t="shared" si="97"/>
        <v>23357.203859671761</v>
      </c>
      <c r="X290" s="68">
        <f t="shared" si="98"/>
        <v>227000</v>
      </c>
      <c r="Y290" s="68">
        <f t="shared" si="99"/>
        <v>207000</v>
      </c>
      <c r="Z290" s="68">
        <f t="shared" si="100"/>
        <v>10000</v>
      </c>
      <c r="AA290" s="68">
        <f t="shared" si="101"/>
        <v>10000</v>
      </c>
      <c r="AB290" s="68">
        <f>Y290*Skräpmätning!$B$5</f>
        <v>120049.65000000001</v>
      </c>
      <c r="AC290" s="68">
        <f>Z290*Skräpmätning!$B$5</f>
        <v>5799.5000000000009</v>
      </c>
      <c r="AD290" s="68">
        <f t="shared" si="104"/>
        <v>5000</v>
      </c>
      <c r="AE290" s="68">
        <f t="shared" si="102"/>
        <v>10000</v>
      </c>
      <c r="AF290" s="68">
        <f t="shared" si="103"/>
        <v>140849.15000000002</v>
      </c>
      <c r="AH290" s="68"/>
    </row>
    <row r="291" spans="1:34" ht="16" x14ac:dyDescent="0.35">
      <c r="A291" s="55" t="s">
        <v>321</v>
      </c>
      <c r="B291" s="66">
        <f>_xlfn.XLOOKUP(A291,Indata!A:A,Indata!C:C)</f>
        <v>3162</v>
      </c>
      <c r="C291" s="108">
        <f>_xlfn.XLOOKUP(A291,Indata!A:A,Indata!S:S)</f>
        <v>24600</v>
      </c>
      <c r="D291" s="108">
        <f>_xlfn.XLOOKUP(A291,Indata!A:A,Indata!S:S)+_xlfn.XLOOKUP(A291,Indata!A:A,Indata!Q:Q)</f>
        <v>25600</v>
      </c>
      <c r="E291" s="109">
        <f>_xlfn.XLOOKUP(A291,Indata!A:A,Indata!O:O)</f>
        <v>21300</v>
      </c>
      <c r="F291" s="109">
        <f>_xlfn.XLOOKUP(A291,Indata!A:A,Indata!P:P)</f>
        <v>3300</v>
      </c>
      <c r="G291" s="109">
        <f>_xlfn.XLOOKUP(A291,Indata!A:A,Indata!Q:Q)</f>
        <v>1000</v>
      </c>
      <c r="H291" s="108">
        <f>_xlfn.XLOOKUP(A291,Indata!A:A,Indata!R:R)</f>
        <v>0</v>
      </c>
      <c r="I291" s="110">
        <f t="shared" si="84"/>
        <v>7.7798861480075905</v>
      </c>
      <c r="J291" s="110">
        <f t="shared" si="85"/>
        <v>6.7362428842504745</v>
      </c>
      <c r="K291" s="110">
        <f t="shared" si="86"/>
        <v>1.0436432637571158</v>
      </c>
      <c r="L291" s="110">
        <f t="shared" si="87"/>
        <v>0.31625553447185328</v>
      </c>
      <c r="M291" s="110" t="str">
        <f t="shared" si="88"/>
        <v>0</v>
      </c>
      <c r="N291" s="67">
        <f>_xlfn.XLOOKUP(A291,'Beräkning prediktionsvärde'!$A$2:$A$291,'Beräkning prediktionsvärde'!$Q$2:$Q$291)</f>
        <v>29.151200311476625</v>
      </c>
      <c r="O291" s="68">
        <f t="shared" si="89"/>
        <v>92176.095384889093</v>
      </c>
      <c r="P291" s="35">
        <f t="shared" si="90"/>
        <v>-21.371314163469034</v>
      </c>
      <c r="Q291" s="69">
        <f t="shared" si="91"/>
        <v>-0.73311952630147093</v>
      </c>
      <c r="R291" s="70">
        <f t="shared" si="92"/>
        <v>25.240673440424882</v>
      </c>
      <c r="S291" s="70">
        <f t="shared" si="93"/>
        <v>3.9105268710517427</v>
      </c>
      <c r="T291" s="70">
        <f t="shared" si="94"/>
        <v>0</v>
      </c>
      <c r="U291" s="68">
        <f t="shared" si="95"/>
        <v>79811.009418623478</v>
      </c>
      <c r="V291" s="68">
        <f t="shared" si="96"/>
        <v>12365.085966265611</v>
      </c>
      <c r="W291" s="68">
        <f t="shared" si="97"/>
        <v>0</v>
      </c>
      <c r="X291" s="68">
        <f t="shared" si="98"/>
        <v>24600</v>
      </c>
      <c r="Y291" s="68">
        <f t="shared" si="99"/>
        <v>21300</v>
      </c>
      <c r="Z291" s="68">
        <f t="shared" si="100"/>
        <v>3300</v>
      </c>
      <c r="AA291" s="68">
        <f t="shared" si="101"/>
        <v>0</v>
      </c>
      <c r="AB291" s="68">
        <f>Y291*Skräpmätning!$B$5</f>
        <v>12352.935000000001</v>
      </c>
      <c r="AC291" s="68">
        <f>Z291*Skräpmätning!$B$5</f>
        <v>1913.8350000000003</v>
      </c>
      <c r="AD291" s="68">
        <f t="shared" si="104"/>
        <v>1000</v>
      </c>
      <c r="AE291" s="68">
        <f t="shared" si="102"/>
        <v>0</v>
      </c>
      <c r="AF291" s="68">
        <f t="shared" si="103"/>
        <v>15266.770000000002</v>
      </c>
      <c r="AH291" s="68"/>
    </row>
    <row r="292" spans="1:34" ht="16" x14ac:dyDescent="0.35">
      <c r="A292" s="55" t="s">
        <v>323</v>
      </c>
      <c r="B292" s="66">
        <f>_xlfn.XLOOKUP(A292,Indata!A:A,Indata!C:C)</f>
        <v>4088</v>
      </c>
      <c r="C292" s="108">
        <f>_xlfn.XLOOKUP(A292,Indata!A:A,Indata!S:S)</f>
        <v>103000</v>
      </c>
      <c r="D292" s="108">
        <f>_xlfn.XLOOKUP(A292,Indata!A:A,Indata!S:S)+_xlfn.XLOOKUP(A292,Indata!A:A,Indata!Q:Q)</f>
        <v>103000</v>
      </c>
      <c r="E292" s="109">
        <f>_xlfn.XLOOKUP(A292,Indata!A:A,Indata!O:O)</f>
        <v>69000</v>
      </c>
      <c r="F292" s="109">
        <f>_xlfn.XLOOKUP(A292,Indata!A:A,Indata!P:P)</f>
        <v>15000</v>
      </c>
      <c r="G292" s="109">
        <f>_xlfn.XLOOKUP(A292,Indata!A:A,Indata!Q:Q)</f>
        <v>0</v>
      </c>
      <c r="H292" s="108">
        <f>_xlfn.XLOOKUP(A292,Indata!A:A,Indata!R:R)</f>
        <v>19000</v>
      </c>
      <c r="I292" s="110">
        <f t="shared" si="84"/>
        <v>25.195694716242663</v>
      </c>
      <c r="J292" s="110">
        <f t="shared" si="85"/>
        <v>16.87866927592955</v>
      </c>
      <c r="K292" s="110">
        <f t="shared" si="86"/>
        <v>3.6692759295499022</v>
      </c>
      <c r="L292" s="110" t="str">
        <f t="shared" si="87"/>
        <v>0</v>
      </c>
      <c r="M292" s="110">
        <f t="shared" si="88"/>
        <v>4.6477495107632096</v>
      </c>
      <c r="N292" s="67">
        <f>_xlfn.XLOOKUP(A292,'Beräkning prediktionsvärde'!$A$2:$A$291,'Beräkning prediktionsvärde'!$Q$2:$Q$291)</f>
        <v>31.096266681058683</v>
      </c>
      <c r="O292" s="68">
        <f t="shared" si="89"/>
        <v>127121.53819216789</v>
      </c>
      <c r="P292" s="35">
        <f t="shared" si="90"/>
        <v>-5.9005719648160202</v>
      </c>
      <c r="Q292" s="69">
        <f t="shared" si="91"/>
        <v>-0.18975178034507176</v>
      </c>
      <c r="R292" s="70">
        <f t="shared" si="92"/>
        <v>20.831479621291741</v>
      </c>
      <c r="S292" s="70">
        <f t="shared" si="93"/>
        <v>4.528582526367769</v>
      </c>
      <c r="T292" s="70">
        <f t="shared" si="94"/>
        <v>5.7362045333991745</v>
      </c>
      <c r="U292" s="68">
        <f t="shared" si="95"/>
        <v>85159.088691840632</v>
      </c>
      <c r="V292" s="68">
        <f t="shared" si="96"/>
        <v>18512.84536779144</v>
      </c>
      <c r="W292" s="68">
        <f t="shared" si="97"/>
        <v>23449.604132535824</v>
      </c>
      <c r="X292" s="68">
        <f t="shared" si="98"/>
        <v>103000</v>
      </c>
      <c r="Y292" s="68">
        <f t="shared" si="99"/>
        <v>69000</v>
      </c>
      <c r="Z292" s="68">
        <f t="shared" si="100"/>
        <v>14999.999999999998</v>
      </c>
      <c r="AA292" s="68">
        <f t="shared" si="101"/>
        <v>19000</v>
      </c>
      <c r="AB292" s="68">
        <f>Y292*Skräpmätning!$B$5</f>
        <v>40016.550000000003</v>
      </c>
      <c r="AC292" s="68">
        <f>Z292*Skräpmätning!$B$5</f>
        <v>8699.25</v>
      </c>
      <c r="AD292" s="68">
        <f t="shared" si="104"/>
        <v>0</v>
      </c>
      <c r="AE292" s="68">
        <f t="shared" si="102"/>
        <v>19000</v>
      </c>
      <c r="AF292" s="68">
        <f t="shared" si="103"/>
        <v>67715.8</v>
      </c>
      <c r="AH292" s="68"/>
    </row>
    <row r="293" spans="1:34" x14ac:dyDescent="0.35">
      <c r="U293"/>
      <c r="V293"/>
      <c r="W293"/>
      <c r="X293"/>
      <c r="Y293"/>
      <c r="Z293"/>
      <c r="AA293"/>
      <c r="AB293"/>
      <c r="AC293"/>
      <c r="AD293"/>
      <c r="AE293"/>
      <c r="AF293"/>
      <c r="AH293" s="68"/>
    </row>
    <row r="294" spans="1:34" x14ac:dyDescent="0.35">
      <c r="U294"/>
      <c r="V294"/>
      <c r="W294"/>
      <c r="X294"/>
      <c r="Y294"/>
      <c r="Z294"/>
      <c r="AA294"/>
      <c r="AB294"/>
      <c r="AC294"/>
      <c r="AD294"/>
      <c r="AE294"/>
      <c r="AF294"/>
    </row>
    <row r="295" spans="1:34" x14ac:dyDescent="0.35">
      <c r="U295"/>
      <c r="V295"/>
      <c r="W295"/>
      <c r="X295"/>
      <c r="Y295"/>
      <c r="Z295"/>
      <c r="AA295"/>
      <c r="AB295"/>
      <c r="AC295"/>
      <c r="AD295"/>
      <c r="AE295"/>
      <c r="AF295"/>
    </row>
    <row r="296" spans="1:34" x14ac:dyDescent="0.35">
      <c r="U296"/>
      <c r="V296"/>
      <c r="W296"/>
      <c r="X296"/>
      <c r="Y296"/>
      <c r="Z296"/>
      <c r="AA296"/>
      <c r="AB296"/>
      <c r="AC296"/>
      <c r="AD296"/>
      <c r="AE296"/>
      <c r="AF296"/>
    </row>
    <row r="297" spans="1:34" x14ac:dyDescent="0.35">
      <c r="U297"/>
      <c r="V297"/>
      <c r="W297"/>
      <c r="X297"/>
      <c r="Y297"/>
      <c r="Z297"/>
      <c r="AA297"/>
      <c r="AB297"/>
      <c r="AC297"/>
      <c r="AD297"/>
      <c r="AE297"/>
      <c r="AF297"/>
    </row>
    <row r="298" spans="1:34" x14ac:dyDescent="0.35">
      <c r="U298"/>
      <c r="V298"/>
      <c r="W298"/>
      <c r="X298"/>
      <c r="Y298"/>
      <c r="Z298"/>
      <c r="AA298"/>
      <c r="AB298"/>
      <c r="AC298"/>
      <c r="AD298"/>
      <c r="AE298"/>
      <c r="AF298"/>
    </row>
    <row r="299" spans="1:34" x14ac:dyDescent="0.35">
      <c r="U299"/>
      <c r="V299"/>
      <c r="W299"/>
      <c r="X299"/>
      <c r="Y299"/>
      <c r="Z299"/>
      <c r="AA299"/>
      <c r="AB299"/>
      <c r="AC299"/>
      <c r="AD299"/>
      <c r="AE299"/>
      <c r="AF299"/>
    </row>
    <row r="300" spans="1:34" x14ac:dyDescent="0.35">
      <c r="C300" s="73" t="s">
        <v>9</v>
      </c>
      <c r="D300" s="73" t="s">
        <v>9</v>
      </c>
      <c r="E300" s="73" t="s">
        <v>7</v>
      </c>
      <c r="F300" s="73" t="s">
        <v>402</v>
      </c>
      <c r="G300" s="73" t="s">
        <v>403</v>
      </c>
      <c r="H300" s="73" t="s">
        <v>8</v>
      </c>
      <c r="U300"/>
      <c r="V300"/>
      <c r="W300"/>
      <c r="X300"/>
      <c r="Y300"/>
      <c r="Z300"/>
      <c r="AA300"/>
      <c r="AB300"/>
      <c r="AC300"/>
      <c r="AD300"/>
      <c r="AE300"/>
      <c r="AF300"/>
    </row>
    <row r="301" spans="1:34" x14ac:dyDescent="0.35">
      <c r="C301" s="70">
        <f>SUM(C3:C292)</f>
        <v>502175187</v>
      </c>
      <c r="D301" s="70">
        <f>SUM(D3:D292)</f>
        <v>504299332</v>
      </c>
      <c r="E301" s="70">
        <f t="shared" ref="E301:H301" si="105">SUM(E3:E292)</f>
        <v>459956901</v>
      </c>
      <c r="F301" s="70">
        <f t="shared" si="105"/>
        <v>32512956</v>
      </c>
      <c r="G301" s="70">
        <f t="shared" si="105"/>
        <v>2124145</v>
      </c>
      <c r="H301" s="70">
        <f t="shared" si="105"/>
        <v>9705330</v>
      </c>
      <c r="U301"/>
      <c r="V301"/>
      <c r="W301"/>
      <c r="X301"/>
      <c r="Y301"/>
      <c r="Z301"/>
      <c r="AA301"/>
      <c r="AB301"/>
      <c r="AC301"/>
      <c r="AD301"/>
      <c r="AE301"/>
      <c r="AF301"/>
    </row>
    <row r="302" spans="1:34" x14ac:dyDescent="0.35">
      <c r="C302" s="74">
        <v>1</v>
      </c>
      <c r="D302" s="74">
        <v>1</v>
      </c>
      <c r="E302" s="74">
        <f>E301/$C$301</f>
        <v>0.91592916756358966</v>
      </c>
      <c r="F302" s="74">
        <f t="shared" ref="F302:H302" si="106">F301/$C$301</f>
        <v>6.4744250296859054E-2</v>
      </c>
      <c r="G302" s="74">
        <f t="shared" si="106"/>
        <v>4.229888403466657E-3</v>
      </c>
      <c r="H302" s="74">
        <f t="shared" si="106"/>
        <v>1.9326582139551234E-2</v>
      </c>
      <c r="U302"/>
      <c r="V302"/>
      <c r="W302"/>
      <c r="X302"/>
      <c r="Y302"/>
      <c r="Z302"/>
      <c r="AA302"/>
      <c r="AB302"/>
      <c r="AC302"/>
      <c r="AD302"/>
      <c r="AE302"/>
      <c r="AF302"/>
    </row>
    <row r="303" spans="1:34" x14ac:dyDescent="0.35">
      <c r="U303"/>
      <c r="V303"/>
      <c r="W303"/>
      <c r="X303"/>
      <c r="Y303"/>
      <c r="Z303"/>
      <c r="AA303"/>
      <c r="AB303"/>
      <c r="AC303"/>
      <c r="AD303"/>
      <c r="AE303"/>
      <c r="AF303"/>
    </row>
    <row r="304" spans="1:34" x14ac:dyDescent="0.35">
      <c r="U304"/>
      <c r="V304"/>
      <c r="W304"/>
      <c r="X304"/>
      <c r="Y304"/>
      <c r="Z304"/>
      <c r="AA304"/>
      <c r="AB304"/>
      <c r="AC304"/>
      <c r="AD304"/>
      <c r="AE304"/>
      <c r="AF304"/>
    </row>
    <row r="305" spans="21:32" x14ac:dyDescent="0.35">
      <c r="U305"/>
      <c r="V305"/>
      <c r="W305"/>
      <c r="X305"/>
      <c r="Y305"/>
      <c r="Z305"/>
      <c r="AA305"/>
      <c r="AB305"/>
      <c r="AC305"/>
      <c r="AD305"/>
      <c r="AE305"/>
      <c r="AF305"/>
    </row>
    <row r="306" spans="21:32" x14ac:dyDescent="0.35">
      <c r="U306"/>
      <c r="V306"/>
      <c r="W306"/>
      <c r="X306"/>
      <c r="Y306"/>
      <c r="Z306"/>
      <c r="AA306"/>
      <c r="AB306"/>
      <c r="AC306"/>
      <c r="AD306"/>
      <c r="AE306"/>
      <c r="AF306"/>
    </row>
    <row r="307" spans="21:32" x14ac:dyDescent="0.35">
      <c r="U307"/>
      <c r="V307"/>
      <c r="W307"/>
      <c r="X307"/>
      <c r="Y307"/>
      <c r="Z307"/>
      <c r="AA307"/>
      <c r="AB307"/>
      <c r="AC307"/>
      <c r="AD307"/>
      <c r="AE307"/>
      <c r="AF307"/>
    </row>
    <row r="308" spans="21:32" x14ac:dyDescent="0.35">
      <c r="U308"/>
      <c r="V308"/>
      <c r="W308"/>
      <c r="X308"/>
      <c r="Y308"/>
      <c r="Z308"/>
      <c r="AA308"/>
      <c r="AB308"/>
      <c r="AC308"/>
      <c r="AD308"/>
      <c r="AE308"/>
      <c r="AF308"/>
    </row>
    <row r="309" spans="21:32" x14ac:dyDescent="0.35">
      <c r="U309"/>
      <c r="V309"/>
      <c r="W309"/>
      <c r="X309"/>
      <c r="Y309"/>
      <c r="Z309"/>
      <c r="AA309"/>
      <c r="AB309"/>
      <c r="AC309"/>
      <c r="AD309"/>
      <c r="AE309"/>
      <c r="AF309"/>
    </row>
    <row r="310" spans="21:32" x14ac:dyDescent="0.35">
      <c r="U310"/>
      <c r="V310"/>
      <c r="W310"/>
      <c r="X310"/>
      <c r="Y310"/>
      <c r="Z310"/>
      <c r="AA310"/>
      <c r="AB310"/>
      <c r="AC310"/>
      <c r="AD310"/>
      <c r="AE310"/>
      <c r="AF310"/>
    </row>
    <row r="311" spans="21:32" x14ac:dyDescent="0.35">
      <c r="U311"/>
      <c r="V311"/>
      <c r="W311"/>
      <c r="X311"/>
      <c r="Y311"/>
      <c r="Z311"/>
      <c r="AA311"/>
      <c r="AB311"/>
      <c r="AC311"/>
      <c r="AD311"/>
      <c r="AE311"/>
      <c r="AF311"/>
    </row>
    <row r="312" spans="21:32" x14ac:dyDescent="0.35">
      <c r="U312"/>
      <c r="V312"/>
      <c r="W312"/>
      <c r="X312"/>
      <c r="Y312"/>
      <c r="Z312"/>
      <c r="AA312"/>
      <c r="AB312"/>
      <c r="AC312"/>
      <c r="AD312"/>
      <c r="AE312"/>
      <c r="AF312"/>
    </row>
    <row r="313" spans="21:32" x14ac:dyDescent="0.35">
      <c r="U313"/>
      <c r="V313"/>
      <c r="W313"/>
      <c r="X313"/>
      <c r="Y313"/>
      <c r="Z313"/>
      <c r="AA313"/>
      <c r="AB313"/>
      <c r="AC313"/>
      <c r="AD313"/>
      <c r="AE313"/>
      <c r="AF313"/>
    </row>
    <row r="314" spans="21:32" x14ac:dyDescent="0.35">
      <c r="U314"/>
      <c r="V314"/>
      <c r="W314"/>
      <c r="X314"/>
      <c r="Y314"/>
      <c r="Z314"/>
      <c r="AA314"/>
      <c r="AB314"/>
      <c r="AC314"/>
      <c r="AD314"/>
      <c r="AE314"/>
      <c r="AF314"/>
    </row>
    <row r="315" spans="21:32" x14ac:dyDescent="0.35">
      <c r="U315"/>
      <c r="V315"/>
      <c r="W315"/>
      <c r="X315"/>
      <c r="Y315"/>
      <c r="Z315"/>
      <c r="AA315"/>
      <c r="AB315"/>
      <c r="AC315"/>
      <c r="AD315"/>
      <c r="AE315"/>
      <c r="AF315"/>
    </row>
    <row r="316" spans="21:32" x14ac:dyDescent="0.35">
      <c r="U316"/>
      <c r="V316"/>
      <c r="W316"/>
      <c r="X316"/>
      <c r="Y316"/>
      <c r="Z316"/>
      <c r="AA316"/>
      <c r="AB316"/>
      <c r="AC316"/>
      <c r="AD316"/>
      <c r="AE316"/>
      <c r="AF316"/>
    </row>
    <row r="317" spans="21:32" x14ac:dyDescent="0.35">
      <c r="U317"/>
      <c r="V317"/>
      <c r="W317"/>
      <c r="X317"/>
      <c r="Y317"/>
      <c r="Z317"/>
      <c r="AA317"/>
      <c r="AB317"/>
      <c r="AC317"/>
      <c r="AD317"/>
      <c r="AE317"/>
      <c r="AF317"/>
    </row>
    <row r="318" spans="21:32" x14ac:dyDescent="0.35">
      <c r="U318"/>
      <c r="V318"/>
      <c r="W318"/>
      <c r="X318"/>
      <c r="Y318"/>
      <c r="Z318"/>
      <c r="AA318"/>
      <c r="AB318"/>
      <c r="AC318"/>
      <c r="AD318"/>
      <c r="AE318"/>
      <c r="AF318"/>
    </row>
    <row r="319" spans="21:32" x14ac:dyDescent="0.35">
      <c r="U319"/>
      <c r="V319"/>
      <c r="W319"/>
      <c r="X319"/>
      <c r="Y319"/>
      <c r="Z319"/>
      <c r="AA319"/>
      <c r="AB319"/>
      <c r="AC319"/>
      <c r="AD319"/>
      <c r="AE319"/>
      <c r="AF319"/>
    </row>
    <row r="320" spans="21:32" x14ac:dyDescent="0.35">
      <c r="U320"/>
      <c r="V320"/>
      <c r="W320"/>
      <c r="X320"/>
      <c r="Y320"/>
      <c r="Z320"/>
      <c r="AA320"/>
      <c r="AB320"/>
      <c r="AC320"/>
      <c r="AD320"/>
      <c r="AE320"/>
      <c r="AF320"/>
    </row>
    <row r="321" spans="21:32" x14ac:dyDescent="0.35">
      <c r="U321"/>
      <c r="V321"/>
      <c r="W321"/>
      <c r="X321"/>
      <c r="Y321"/>
      <c r="Z321"/>
      <c r="AA321"/>
      <c r="AB321"/>
      <c r="AC321"/>
      <c r="AD321"/>
      <c r="AE321"/>
      <c r="AF321"/>
    </row>
    <row r="322" spans="21:32" x14ac:dyDescent="0.35">
      <c r="U322"/>
      <c r="V322"/>
      <c r="W322"/>
      <c r="X322"/>
      <c r="Y322"/>
      <c r="Z322"/>
      <c r="AA322"/>
      <c r="AB322"/>
      <c r="AC322"/>
      <c r="AD322"/>
      <c r="AE322"/>
      <c r="AF322"/>
    </row>
    <row r="323" spans="21:32" x14ac:dyDescent="0.35">
      <c r="U323"/>
      <c r="V323"/>
      <c r="W323"/>
      <c r="X323"/>
      <c r="Y323"/>
      <c r="Z323"/>
      <c r="AA323"/>
      <c r="AB323"/>
      <c r="AC323"/>
      <c r="AD323"/>
      <c r="AE323"/>
      <c r="AF323"/>
    </row>
    <row r="324" spans="21:32" x14ac:dyDescent="0.35">
      <c r="U324"/>
      <c r="V324"/>
      <c r="W324"/>
      <c r="X324"/>
      <c r="Y324"/>
      <c r="Z324"/>
      <c r="AA324"/>
      <c r="AB324"/>
      <c r="AC324"/>
      <c r="AD324"/>
      <c r="AE324"/>
      <c r="AF324"/>
    </row>
    <row r="325" spans="21:32" x14ac:dyDescent="0.35">
      <c r="U325"/>
      <c r="V325"/>
      <c r="W325"/>
      <c r="X325"/>
      <c r="Y325"/>
      <c r="Z325"/>
      <c r="AA325"/>
      <c r="AB325"/>
      <c r="AC325"/>
      <c r="AD325"/>
      <c r="AE325"/>
      <c r="AF325"/>
    </row>
    <row r="326" spans="21:32" x14ac:dyDescent="0.35">
      <c r="U326"/>
      <c r="V326"/>
      <c r="W326"/>
      <c r="X326"/>
      <c r="Y326"/>
      <c r="Z326"/>
      <c r="AA326"/>
      <c r="AB326"/>
      <c r="AC326"/>
      <c r="AD326"/>
      <c r="AE326"/>
      <c r="AF326"/>
    </row>
    <row r="327" spans="21:32" x14ac:dyDescent="0.35">
      <c r="U327"/>
      <c r="V327"/>
      <c r="W327"/>
      <c r="X327"/>
      <c r="Y327"/>
      <c r="Z327"/>
      <c r="AA327"/>
      <c r="AB327"/>
      <c r="AC327"/>
      <c r="AD327"/>
      <c r="AE327"/>
      <c r="AF327"/>
    </row>
    <row r="328" spans="21:32" x14ac:dyDescent="0.35">
      <c r="U328"/>
      <c r="V328"/>
      <c r="W328"/>
      <c r="X328"/>
      <c r="Y328"/>
      <c r="Z328"/>
      <c r="AA328"/>
      <c r="AB328"/>
      <c r="AC328"/>
      <c r="AD328"/>
      <c r="AE328"/>
      <c r="AF328"/>
    </row>
    <row r="329" spans="21:32" x14ac:dyDescent="0.35">
      <c r="U329"/>
      <c r="V329"/>
      <c r="W329"/>
      <c r="X329"/>
      <c r="Y329"/>
      <c r="Z329"/>
      <c r="AA329"/>
      <c r="AB329"/>
      <c r="AC329"/>
      <c r="AD329"/>
      <c r="AE329"/>
      <c r="AF329"/>
    </row>
    <row r="330" spans="21:32" x14ac:dyDescent="0.35">
      <c r="U330"/>
      <c r="V330"/>
      <c r="W330"/>
      <c r="X330"/>
      <c r="Y330"/>
      <c r="Z330"/>
      <c r="AA330"/>
      <c r="AB330"/>
      <c r="AC330"/>
      <c r="AD330"/>
      <c r="AE330"/>
      <c r="AF330"/>
    </row>
    <row r="331" spans="21:32" x14ac:dyDescent="0.35">
      <c r="U331"/>
      <c r="V331"/>
      <c r="W331"/>
      <c r="X331"/>
      <c r="Y331"/>
      <c r="Z331"/>
      <c r="AA331"/>
      <c r="AB331"/>
      <c r="AC331"/>
      <c r="AD331"/>
      <c r="AE331"/>
      <c r="AF331"/>
    </row>
    <row r="332" spans="21:32" x14ac:dyDescent="0.35">
      <c r="U332"/>
      <c r="V332"/>
      <c r="W332"/>
      <c r="X332"/>
      <c r="Y332"/>
      <c r="Z332"/>
      <c r="AA332"/>
      <c r="AB332"/>
      <c r="AC332"/>
      <c r="AD332"/>
      <c r="AE332"/>
      <c r="AF332"/>
    </row>
    <row r="333" spans="21:32" x14ac:dyDescent="0.35">
      <c r="U333"/>
      <c r="V333"/>
      <c r="W333"/>
      <c r="X333"/>
      <c r="Y333"/>
      <c r="Z333"/>
      <c r="AA333"/>
      <c r="AB333"/>
      <c r="AC333"/>
      <c r="AD333"/>
      <c r="AE333"/>
      <c r="AF333"/>
    </row>
    <row r="334" spans="21:32" x14ac:dyDescent="0.35">
      <c r="U334"/>
      <c r="V334"/>
      <c r="W334"/>
      <c r="X334"/>
      <c r="Y334"/>
      <c r="Z334"/>
      <c r="AA334"/>
      <c r="AB334"/>
      <c r="AC334"/>
      <c r="AD334"/>
      <c r="AE334"/>
      <c r="AF334"/>
    </row>
    <row r="335" spans="21:32" x14ac:dyDescent="0.35">
      <c r="U335"/>
      <c r="V335"/>
      <c r="W335"/>
      <c r="X335"/>
      <c r="Y335"/>
      <c r="Z335"/>
      <c r="AA335"/>
      <c r="AB335"/>
      <c r="AC335"/>
      <c r="AD335"/>
      <c r="AE335"/>
      <c r="AF335"/>
    </row>
    <row r="336" spans="21:32" x14ac:dyDescent="0.35">
      <c r="U336"/>
      <c r="V336"/>
      <c r="W336"/>
      <c r="X336"/>
      <c r="Y336"/>
      <c r="Z336"/>
      <c r="AA336"/>
      <c r="AB336"/>
      <c r="AC336"/>
      <c r="AD336"/>
      <c r="AE336"/>
      <c r="AF336"/>
    </row>
    <row r="337" spans="21:32" x14ac:dyDescent="0.35">
      <c r="U337"/>
      <c r="V337"/>
      <c r="W337"/>
      <c r="X337"/>
      <c r="Y337"/>
      <c r="Z337"/>
      <c r="AA337"/>
      <c r="AB337"/>
      <c r="AC337"/>
      <c r="AD337"/>
      <c r="AE337"/>
      <c r="AF337"/>
    </row>
    <row r="338" spans="21:32" x14ac:dyDescent="0.35">
      <c r="U338"/>
      <c r="V338"/>
      <c r="W338"/>
      <c r="X338"/>
      <c r="Y338"/>
      <c r="Z338"/>
      <c r="AA338"/>
      <c r="AB338"/>
      <c r="AC338"/>
      <c r="AD338"/>
      <c r="AE338"/>
      <c r="AF338"/>
    </row>
    <row r="339" spans="21:32" x14ac:dyDescent="0.35">
      <c r="U339"/>
      <c r="V339"/>
      <c r="W339"/>
      <c r="X339"/>
      <c r="Y339"/>
      <c r="Z339"/>
      <c r="AA339"/>
      <c r="AB339"/>
      <c r="AC339"/>
      <c r="AD339"/>
      <c r="AE339"/>
      <c r="AF339"/>
    </row>
    <row r="340" spans="21:32" x14ac:dyDescent="0.35">
      <c r="U340"/>
      <c r="V340"/>
      <c r="W340"/>
      <c r="X340"/>
      <c r="Y340"/>
      <c r="Z340"/>
      <c r="AA340"/>
      <c r="AB340"/>
      <c r="AC340"/>
      <c r="AD340"/>
      <c r="AE340"/>
      <c r="AF340"/>
    </row>
    <row r="341" spans="21:32" x14ac:dyDescent="0.35">
      <c r="U341"/>
      <c r="V341"/>
      <c r="W341"/>
      <c r="X341"/>
      <c r="Y341"/>
      <c r="Z341"/>
      <c r="AA341"/>
      <c r="AB341"/>
      <c r="AC341"/>
      <c r="AD341"/>
      <c r="AE341"/>
      <c r="AF341"/>
    </row>
    <row r="342" spans="21:32" x14ac:dyDescent="0.35">
      <c r="U342"/>
      <c r="V342"/>
      <c r="W342"/>
      <c r="X342"/>
      <c r="Y342"/>
      <c r="Z342"/>
      <c r="AA342"/>
      <c r="AB342"/>
      <c r="AC342"/>
      <c r="AD342"/>
      <c r="AE342"/>
      <c r="AF342"/>
    </row>
    <row r="343" spans="21:32" x14ac:dyDescent="0.35">
      <c r="U343"/>
      <c r="V343"/>
      <c r="W343"/>
      <c r="X343"/>
      <c r="Y343"/>
      <c r="Z343"/>
      <c r="AA343"/>
      <c r="AB343"/>
      <c r="AC343"/>
      <c r="AD343"/>
      <c r="AE343"/>
      <c r="AF343"/>
    </row>
    <row r="344" spans="21:32" x14ac:dyDescent="0.35">
      <c r="U344"/>
      <c r="V344"/>
      <c r="W344"/>
      <c r="X344"/>
      <c r="Y344"/>
      <c r="Z344"/>
      <c r="AA344"/>
      <c r="AB344"/>
      <c r="AC344"/>
      <c r="AD344"/>
      <c r="AE344"/>
      <c r="AF344"/>
    </row>
    <row r="345" spans="21:32" x14ac:dyDescent="0.35">
      <c r="U345"/>
      <c r="V345"/>
      <c r="W345"/>
      <c r="X345"/>
      <c r="Y345"/>
      <c r="Z345"/>
      <c r="AA345"/>
      <c r="AB345"/>
      <c r="AC345"/>
      <c r="AD345"/>
      <c r="AE345"/>
      <c r="AF345"/>
    </row>
    <row r="346" spans="21:32" x14ac:dyDescent="0.35">
      <c r="U346"/>
      <c r="V346"/>
      <c r="W346"/>
      <c r="X346"/>
      <c r="Y346"/>
      <c r="Z346"/>
      <c r="AA346"/>
      <c r="AB346"/>
      <c r="AC346"/>
      <c r="AD346"/>
      <c r="AE346"/>
      <c r="AF346"/>
    </row>
    <row r="347" spans="21:32" x14ac:dyDescent="0.35">
      <c r="U347"/>
      <c r="V347"/>
      <c r="W347"/>
      <c r="X347"/>
      <c r="Y347"/>
      <c r="Z347"/>
      <c r="AA347"/>
      <c r="AB347"/>
      <c r="AC347"/>
      <c r="AD347"/>
      <c r="AE347"/>
      <c r="AF347"/>
    </row>
    <row r="348" spans="21:32" x14ac:dyDescent="0.35">
      <c r="U348"/>
      <c r="V348"/>
      <c r="W348"/>
      <c r="X348"/>
      <c r="Y348"/>
      <c r="Z348"/>
      <c r="AA348"/>
      <c r="AB348"/>
      <c r="AC348"/>
      <c r="AD348"/>
      <c r="AE348"/>
      <c r="AF348"/>
    </row>
    <row r="349" spans="21:32" x14ac:dyDescent="0.35">
      <c r="U349"/>
      <c r="V349"/>
      <c r="W349"/>
      <c r="X349"/>
      <c r="Y349"/>
      <c r="Z349"/>
      <c r="AA349"/>
      <c r="AB349"/>
      <c r="AC349"/>
      <c r="AD349"/>
      <c r="AE349"/>
      <c r="AF349"/>
    </row>
    <row r="350" spans="21:32" x14ac:dyDescent="0.35">
      <c r="U350"/>
      <c r="V350"/>
      <c r="W350"/>
      <c r="X350"/>
      <c r="Y350"/>
      <c r="Z350"/>
      <c r="AA350"/>
      <c r="AB350"/>
      <c r="AC350"/>
      <c r="AD350"/>
      <c r="AE350"/>
      <c r="AF350"/>
    </row>
    <row r="351" spans="21:32" x14ac:dyDescent="0.35">
      <c r="U351"/>
      <c r="V351"/>
      <c r="W351"/>
      <c r="X351"/>
      <c r="Y351"/>
      <c r="Z351"/>
      <c r="AA351"/>
      <c r="AB351"/>
      <c r="AC351"/>
      <c r="AD351"/>
      <c r="AE351"/>
      <c r="AF351"/>
    </row>
    <row r="352" spans="21:32" x14ac:dyDescent="0.35">
      <c r="U352"/>
      <c r="V352"/>
      <c r="W352"/>
      <c r="X352"/>
      <c r="Y352"/>
      <c r="Z352"/>
      <c r="AA352"/>
      <c r="AB352"/>
      <c r="AC352"/>
      <c r="AD352"/>
      <c r="AE352"/>
      <c r="AF352"/>
    </row>
    <row r="353" spans="21:32" x14ac:dyDescent="0.35">
      <c r="U353"/>
      <c r="V353"/>
      <c r="W353"/>
      <c r="X353"/>
      <c r="Y353"/>
      <c r="Z353"/>
      <c r="AA353"/>
      <c r="AB353"/>
      <c r="AC353"/>
      <c r="AD353"/>
      <c r="AE353"/>
      <c r="AF353"/>
    </row>
    <row r="354" spans="21:32" x14ac:dyDescent="0.35">
      <c r="U354"/>
      <c r="V354"/>
      <c r="W354"/>
      <c r="X354"/>
      <c r="Y354"/>
      <c r="Z354"/>
      <c r="AA354"/>
      <c r="AB354"/>
      <c r="AC354"/>
      <c r="AD354"/>
      <c r="AE354"/>
      <c r="AF354"/>
    </row>
    <row r="355" spans="21:32" x14ac:dyDescent="0.35">
      <c r="U355"/>
      <c r="V355"/>
      <c r="W355"/>
      <c r="X355"/>
      <c r="Y355"/>
      <c r="Z355"/>
      <c r="AA355"/>
      <c r="AB355"/>
      <c r="AC355"/>
      <c r="AD355"/>
      <c r="AE355"/>
      <c r="AF355"/>
    </row>
    <row r="356" spans="21:32" x14ac:dyDescent="0.35">
      <c r="U356"/>
      <c r="V356"/>
      <c r="W356"/>
      <c r="X356"/>
      <c r="Y356"/>
      <c r="Z356"/>
      <c r="AA356"/>
      <c r="AB356"/>
      <c r="AC356"/>
      <c r="AD356"/>
      <c r="AE356"/>
      <c r="AF356"/>
    </row>
    <row r="357" spans="21:32" x14ac:dyDescent="0.35">
      <c r="U357"/>
      <c r="V357"/>
      <c r="W357"/>
      <c r="X357"/>
      <c r="Y357"/>
      <c r="Z357"/>
      <c r="AA357"/>
      <c r="AB357"/>
      <c r="AC357"/>
      <c r="AD357"/>
      <c r="AE357"/>
      <c r="AF357"/>
    </row>
    <row r="358" spans="21:32" x14ac:dyDescent="0.35">
      <c r="U358"/>
      <c r="V358"/>
      <c r="W358"/>
      <c r="X358"/>
      <c r="Y358"/>
      <c r="Z358"/>
      <c r="AA358"/>
      <c r="AB358"/>
      <c r="AC358"/>
      <c r="AD358"/>
      <c r="AE358"/>
      <c r="AF358"/>
    </row>
    <row r="359" spans="21:32" x14ac:dyDescent="0.35">
      <c r="U359"/>
      <c r="V359"/>
      <c r="W359"/>
      <c r="X359"/>
      <c r="Y359"/>
      <c r="Z359"/>
      <c r="AA359"/>
      <c r="AB359"/>
      <c r="AC359"/>
      <c r="AD359"/>
      <c r="AE359"/>
      <c r="AF359"/>
    </row>
    <row r="360" spans="21:32" x14ac:dyDescent="0.35">
      <c r="U360"/>
      <c r="V360"/>
      <c r="W360"/>
      <c r="X360"/>
      <c r="Y360"/>
      <c r="Z360"/>
      <c r="AA360"/>
      <c r="AB360"/>
      <c r="AC360"/>
      <c r="AD360"/>
      <c r="AE360"/>
      <c r="AF360"/>
    </row>
    <row r="361" spans="21:32" x14ac:dyDescent="0.35">
      <c r="U361"/>
      <c r="V361"/>
      <c r="W361"/>
      <c r="X361"/>
      <c r="Y361"/>
      <c r="Z361"/>
      <c r="AA361"/>
      <c r="AB361"/>
      <c r="AC361"/>
      <c r="AD361"/>
      <c r="AE361"/>
      <c r="AF361"/>
    </row>
    <row r="362" spans="21:32" x14ac:dyDescent="0.35">
      <c r="U362"/>
      <c r="V362"/>
      <c r="W362"/>
      <c r="X362"/>
      <c r="Y362"/>
      <c r="Z362"/>
      <c r="AA362"/>
      <c r="AB362"/>
      <c r="AC362"/>
      <c r="AD362"/>
      <c r="AE362"/>
      <c r="AF362"/>
    </row>
    <row r="363" spans="21:32" x14ac:dyDescent="0.35">
      <c r="U363"/>
      <c r="V363"/>
      <c r="W363"/>
      <c r="X363"/>
      <c r="Y363"/>
      <c r="Z363"/>
      <c r="AA363"/>
      <c r="AB363"/>
      <c r="AC363"/>
      <c r="AD363"/>
      <c r="AE363"/>
      <c r="AF363"/>
    </row>
    <row r="364" spans="21:32" x14ac:dyDescent="0.35">
      <c r="U364"/>
      <c r="V364"/>
      <c r="W364"/>
      <c r="X364"/>
      <c r="Y364"/>
      <c r="Z364"/>
      <c r="AA364"/>
      <c r="AB364"/>
      <c r="AC364"/>
      <c r="AD364"/>
      <c r="AE364"/>
      <c r="AF364"/>
    </row>
    <row r="365" spans="21:32" x14ac:dyDescent="0.35">
      <c r="U365"/>
      <c r="V365"/>
      <c r="W365"/>
      <c r="X365"/>
      <c r="Y365"/>
      <c r="Z365"/>
      <c r="AA365"/>
      <c r="AB365"/>
      <c r="AC365"/>
      <c r="AD365"/>
      <c r="AE365"/>
      <c r="AF365"/>
    </row>
    <row r="366" spans="21:32" x14ac:dyDescent="0.35">
      <c r="U366"/>
      <c r="V366"/>
      <c r="W366"/>
      <c r="X366"/>
      <c r="Y366"/>
      <c r="Z366"/>
      <c r="AA366"/>
      <c r="AB366"/>
      <c r="AC366"/>
      <c r="AD366"/>
      <c r="AE366"/>
      <c r="AF366"/>
    </row>
    <row r="367" spans="21:32" x14ac:dyDescent="0.35">
      <c r="U367"/>
      <c r="V367"/>
      <c r="W367"/>
      <c r="X367"/>
      <c r="Y367"/>
      <c r="Z367"/>
      <c r="AA367"/>
      <c r="AB367"/>
      <c r="AC367"/>
      <c r="AD367"/>
      <c r="AE367"/>
      <c r="AF367"/>
    </row>
    <row r="368" spans="21:32" x14ac:dyDescent="0.35">
      <c r="U368"/>
      <c r="V368"/>
      <c r="W368"/>
      <c r="X368"/>
      <c r="Y368"/>
      <c r="Z368"/>
      <c r="AA368"/>
      <c r="AB368"/>
      <c r="AC368"/>
      <c r="AD368"/>
      <c r="AE368"/>
      <c r="AF368"/>
    </row>
    <row r="369" spans="21:32" x14ac:dyDescent="0.35">
      <c r="U369"/>
      <c r="V369"/>
      <c r="W369"/>
      <c r="X369"/>
      <c r="Y369"/>
      <c r="Z369"/>
      <c r="AA369"/>
      <c r="AB369"/>
      <c r="AC369"/>
      <c r="AD369"/>
      <c r="AE369"/>
      <c r="AF369"/>
    </row>
    <row r="370" spans="21:32" x14ac:dyDescent="0.35">
      <c r="U370"/>
      <c r="V370"/>
      <c r="W370"/>
      <c r="X370"/>
      <c r="Y370"/>
      <c r="Z370"/>
      <c r="AA370"/>
      <c r="AB370"/>
      <c r="AC370"/>
      <c r="AD370"/>
      <c r="AE370"/>
      <c r="AF370"/>
    </row>
    <row r="371" spans="21:32" x14ac:dyDescent="0.35">
      <c r="U371"/>
      <c r="V371"/>
      <c r="W371"/>
      <c r="X371"/>
      <c r="Y371"/>
      <c r="Z371"/>
      <c r="AA371"/>
      <c r="AB371"/>
      <c r="AC371"/>
      <c r="AD371"/>
      <c r="AE371"/>
      <c r="AF371"/>
    </row>
    <row r="372" spans="21:32" x14ac:dyDescent="0.35">
      <c r="U372"/>
      <c r="V372"/>
      <c r="W372"/>
      <c r="X372"/>
      <c r="Y372"/>
      <c r="Z372"/>
      <c r="AA372"/>
      <c r="AB372"/>
      <c r="AC372"/>
      <c r="AD372"/>
      <c r="AE372"/>
      <c r="AF372"/>
    </row>
    <row r="373" spans="21:32" x14ac:dyDescent="0.35">
      <c r="U373"/>
      <c r="V373"/>
      <c r="W373"/>
      <c r="X373"/>
      <c r="Y373"/>
      <c r="Z373"/>
      <c r="AA373"/>
      <c r="AB373"/>
      <c r="AC373"/>
      <c r="AD373"/>
      <c r="AE373"/>
      <c r="AF373"/>
    </row>
    <row r="374" spans="21:32" x14ac:dyDescent="0.35">
      <c r="U374"/>
      <c r="V374"/>
      <c r="W374"/>
      <c r="X374"/>
      <c r="Y374"/>
      <c r="Z374"/>
      <c r="AA374"/>
      <c r="AB374"/>
      <c r="AC374"/>
      <c r="AD374"/>
      <c r="AE374"/>
      <c r="AF374"/>
    </row>
    <row r="375" spans="21:32" x14ac:dyDescent="0.35">
      <c r="U375"/>
      <c r="V375"/>
      <c r="W375"/>
      <c r="X375"/>
      <c r="Y375"/>
      <c r="Z375"/>
      <c r="AA375"/>
      <c r="AB375"/>
      <c r="AC375"/>
      <c r="AD375"/>
      <c r="AE375"/>
      <c r="AF375"/>
    </row>
    <row r="376" spans="21:32" x14ac:dyDescent="0.35">
      <c r="U376"/>
      <c r="V376"/>
      <c r="W376"/>
      <c r="X376"/>
      <c r="Y376"/>
      <c r="Z376"/>
      <c r="AA376"/>
      <c r="AB376"/>
      <c r="AC376"/>
      <c r="AD376"/>
      <c r="AE376"/>
      <c r="AF376"/>
    </row>
    <row r="377" spans="21:32" x14ac:dyDescent="0.35">
      <c r="U377"/>
      <c r="V377"/>
      <c r="W377"/>
      <c r="X377"/>
      <c r="Y377"/>
      <c r="Z377"/>
      <c r="AA377"/>
      <c r="AB377"/>
      <c r="AC377"/>
      <c r="AD377"/>
      <c r="AE377"/>
      <c r="AF377"/>
    </row>
    <row r="378" spans="21:32" x14ac:dyDescent="0.35">
      <c r="U378"/>
      <c r="V378"/>
      <c r="W378"/>
      <c r="X378"/>
      <c r="Y378"/>
      <c r="Z378"/>
      <c r="AA378"/>
      <c r="AB378"/>
      <c r="AC378"/>
      <c r="AD378"/>
      <c r="AE378"/>
      <c r="AF378"/>
    </row>
    <row r="379" spans="21:32" x14ac:dyDescent="0.35">
      <c r="U379"/>
      <c r="V379"/>
      <c r="W379"/>
      <c r="X379"/>
      <c r="Y379"/>
      <c r="Z379"/>
      <c r="AA379"/>
      <c r="AB379"/>
      <c r="AC379"/>
      <c r="AD379"/>
      <c r="AE379"/>
      <c r="AF379"/>
    </row>
    <row r="380" spans="21:32" x14ac:dyDescent="0.35">
      <c r="U380"/>
      <c r="V380"/>
      <c r="W380"/>
      <c r="X380"/>
      <c r="Y380"/>
      <c r="Z380"/>
      <c r="AA380"/>
      <c r="AB380"/>
      <c r="AC380"/>
      <c r="AD380"/>
      <c r="AE380"/>
      <c r="AF380"/>
    </row>
    <row r="381" spans="21:32" x14ac:dyDescent="0.35">
      <c r="U381"/>
      <c r="V381"/>
      <c r="W381"/>
      <c r="X381"/>
      <c r="Y381"/>
      <c r="Z381"/>
      <c r="AA381"/>
      <c r="AB381"/>
      <c r="AC381"/>
      <c r="AD381"/>
      <c r="AE381"/>
      <c r="AF381"/>
    </row>
    <row r="382" spans="21:32" x14ac:dyDescent="0.35">
      <c r="U382"/>
      <c r="V382"/>
      <c r="W382"/>
      <c r="X382"/>
      <c r="Y382"/>
      <c r="Z382"/>
      <c r="AA382"/>
      <c r="AB382"/>
      <c r="AC382"/>
      <c r="AD382"/>
      <c r="AE382"/>
      <c r="AF382"/>
    </row>
    <row r="383" spans="21:32" x14ac:dyDescent="0.35">
      <c r="U383"/>
      <c r="V383"/>
      <c r="W383"/>
      <c r="X383"/>
      <c r="Y383"/>
      <c r="Z383"/>
      <c r="AA383"/>
      <c r="AB383"/>
      <c r="AC383"/>
      <c r="AD383"/>
      <c r="AE383"/>
      <c r="AF383"/>
    </row>
    <row r="384" spans="21:32" x14ac:dyDescent="0.35">
      <c r="U384"/>
      <c r="V384"/>
      <c r="W384"/>
      <c r="X384"/>
      <c r="Y384"/>
      <c r="Z384"/>
      <c r="AA384"/>
      <c r="AB384"/>
      <c r="AC384"/>
      <c r="AD384"/>
      <c r="AE384"/>
      <c r="AF384"/>
    </row>
    <row r="385" spans="21:32" x14ac:dyDescent="0.35">
      <c r="U385"/>
      <c r="V385"/>
      <c r="W385"/>
      <c r="X385"/>
      <c r="Y385"/>
      <c r="Z385"/>
      <c r="AA385"/>
      <c r="AB385"/>
      <c r="AC385"/>
      <c r="AD385"/>
      <c r="AE385"/>
      <c r="AF385"/>
    </row>
    <row r="386" spans="21:32" x14ac:dyDescent="0.35">
      <c r="U386"/>
      <c r="V386"/>
      <c r="W386"/>
      <c r="X386"/>
      <c r="Y386"/>
      <c r="Z386"/>
      <c r="AA386"/>
      <c r="AB386"/>
      <c r="AC386"/>
      <c r="AD386"/>
      <c r="AE386"/>
      <c r="AF386"/>
    </row>
    <row r="387" spans="21:32" x14ac:dyDescent="0.35">
      <c r="AB387"/>
      <c r="AC387"/>
      <c r="AD387"/>
      <c r="AE387"/>
      <c r="AF387"/>
    </row>
    <row r="388" spans="21:32" x14ac:dyDescent="0.35">
      <c r="AB388"/>
      <c r="AC388"/>
      <c r="AD388"/>
      <c r="AE388"/>
      <c r="AF388"/>
    </row>
    <row r="389" spans="21:32" x14ac:dyDescent="0.35">
      <c r="AB389"/>
      <c r="AC389"/>
      <c r="AD389"/>
      <c r="AE389"/>
      <c r="AF389"/>
    </row>
    <row r="390" spans="21:32" x14ac:dyDescent="0.35">
      <c r="AB390"/>
      <c r="AC390"/>
      <c r="AD390"/>
      <c r="AE390"/>
      <c r="AF390"/>
    </row>
    <row r="391" spans="21:32" x14ac:dyDescent="0.35">
      <c r="AB391"/>
      <c r="AC391"/>
      <c r="AD391"/>
      <c r="AE391"/>
      <c r="AF391"/>
    </row>
    <row r="392" spans="21:32" x14ac:dyDescent="0.35">
      <c r="AB392"/>
      <c r="AC392"/>
      <c r="AD392"/>
      <c r="AE392"/>
      <c r="AF392"/>
    </row>
    <row r="393" spans="21:32" x14ac:dyDescent="0.35">
      <c r="AB393"/>
      <c r="AC393"/>
      <c r="AD393"/>
      <c r="AE393"/>
      <c r="AF393"/>
    </row>
    <row r="394" spans="21:32" x14ac:dyDescent="0.35">
      <c r="AB394"/>
      <c r="AC394"/>
      <c r="AD394"/>
      <c r="AE394"/>
      <c r="AF394"/>
    </row>
    <row r="395" spans="21:32" x14ac:dyDescent="0.35">
      <c r="AB395"/>
      <c r="AC395"/>
      <c r="AD395"/>
      <c r="AE395"/>
      <c r="AF395"/>
    </row>
    <row r="396" spans="21:32" x14ac:dyDescent="0.35">
      <c r="AB396"/>
      <c r="AC396"/>
      <c r="AD396"/>
      <c r="AE396"/>
      <c r="AF396"/>
    </row>
    <row r="397" spans="21:32" x14ac:dyDescent="0.35">
      <c r="AB397"/>
      <c r="AC397"/>
      <c r="AD397"/>
      <c r="AE397"/>
      <c r="AF397"/>
    </row>
    <row r="398" spans="21:32" x14ac:dyDescent="0.35">
      <c r="AB398"/>
      <c r="AC398"/>
      <c r="AD398"/>
      <c r="AE398"/>
      <c r="AF398"/>
    </row>
    <row r="399" spans="21:32" x14ac:dyDescent="0.35">
      <c r="AB399"/>
      <c r="AC399"/>
      <c r="AD399"/>
      <c r="AE399"/>
      <c r="AF399"/>
    </row>
    <row r="400" spans="21:32" x14ac:dyDescent="0.35">
      <c r="AB400"/>
      <c r="AC400"/>
      <c r="AD400"/>
      <c r="AE400"/>
      <c r="AF400"/>
    </row>
    <row r="401" spans="28:32" x14ac:dyDescent="0.35">
      <c r="AB401"/>
      <c r="AC401"/>
      <c r="AD401"/>
      <c r="AE401"/>
      <c r="AF401"/>
    </row>
    <row r="402" spans="28:32" x14ac:dyDescent="0.35">
      <c r="AB402"/>
      <c r="AC402"/>
      <c r="AD402"/>
      <c r="AE402"/>
      <c r="AF402"/>
    </row>
    <row r="403" spans="28:32" x14ac:dyDescent="0.35">
      <c r="AB403"/>
      <c r="AC403"/>
      <c r="AD403"/>
      <c r="AE403"/>
      <c r="AF403"/>
    </row>
    <row r="404" spans="28:32" x14ac:dyDescent="0.35">
      <c r="AB404"/>
      <c r="AC404"/>
      <c r="AD404"/>
      <c r="AE404"/>
      <c r="AF404"/>
    </row>
    <row r="405" spans="28:32" x14ac:dyDescent="0.35">
      <c r="AB405"/>
      <c r="AC405"/>
      <c r="AD405"/>
      <c r="AE405"/>
      <c r="AF405"/>
    </row>
    <row r="406" spans="28:32" x14ac:dyDescent="0.35">
      <c r="AB406"/>
      <c r="AC406"/>
      <c r="AD406"/>
      <c r="AE406"/>
      <c r="AF406"/>
    </row>
    <row r="407" spans="28:32" x14ac:dyDescent="0.35">
      <c r="AB407"/>
      <c r="AC407"/>
      <c r="AD407"/>
      <c r="AE407"/>
      <c r="AF407"/>
    </row>
    <row r="408" spans="28:32" x14ac:dyDescent="0.35">
      <c r="AB408"/>
      <c r="AC408"/>
      <c r="AD408"/>
      <c r="AE408"/>
      <c r="AF408"/>
    </row>
    <row r="409" spans="28:32" x14ac:dyDescent="0.35">
      <c r="AB409"/>
      <c r="AC409"/>
      <c r="AD409"/>
      <c r="AE409"/>
      <c r="AF409"/>
    </row>
    <row r="410" spans="28:32" x14ac:dyDescent="0.35">
      <c r="AB410"/>
      <c r="AC410"/>
      <c r="AD410"/>
      <c r="AE410"/>
      <c r="AF410"/>
    </row>
    <row r="411" spans="28:32" x14ac:dyDescent="0.35">
      <c r="AB411"/>
      <c r="AC411"/>
      <c r="AD411"/>
      <c r="AE411"/>
      <c r="AF411"/>
    </row>
    <row r="412" spans="28:32" x14ac:dyDescent="0.35">
      <c r="AB412"/>
      <c r="AC412"/>
      <c r="AD412"/>
      <c r="AE412"/>
      <c r="AF412"/>
    </row>
    <row r="413" spans="28:32" x14ac:dyDescent="0.35">
      <c r="AB413"/>
      <c r="AC413"/>
      <c r="AD413"/>
      <c r="AE413"/>
      <c r="AF413"/>
    </row>
    <row r="414" spans="28:32" x14ac:dyDescent="0.35">
      <c r="AB414"/>
      <c r="AC414"/>
      <c r="AD414"/>
      <c r="AE414"/>
      <c r="AF414"/>
    </row>
    <row r="415" spans="28:32" x14ac:dyDescent="0.35">
      <c r="AB415"/>
      <c r="AC415"/>
      <c r="AD415"/>
      <c r="AE415"/>
      <c r="AF415"/>
    </row>
    <row r="416" spans="28:32" x14ac:dyDescent="0.35">
      <c r="AB416"/>
      <c r="AC416"/>
      <c r="AD416"/>
      <c r="AE416"/>
      <c r="AF416"/>
    </row>
    <row r="417" spans="28:32" x14ac:dyDescent="0.35">
      <c r="AB417"/>
      <c r="AC417"/>
      <c r="AD417"/>
      <c r="AE417"/>
      <c r="AF417"/>
    </row>
    <row r="418" spans="28:32" x14ac:dyDescent="0.35">
      <c r="AB418"/>
      <c r="AC418"/>
      <c r="AD418"/>
      <c r="AE418"/>
      <c r="AF418"/>
    </row>
    <row r="419" spans="28:32" x14ac:dyDescent="0.35">
      <c r="AB419"/>
      <c r="AC419"/>
      <c r="AD419"/>
      <c r="AE419"/>
      <c r="AF419"/>
    </row>
    <row r="420" spans="28:32" x14ac:dyDescent="0.35">
      <c r="AB420"/>
      <c r="AC420"/>
      <c r="AD420"/>
      <c r="AE420"/>
      <c r="AF420"/>
    </row>
    <row r="421" spans="28:32" x14ac:dyDescent="0.35">
      <c r="AB421"/>
      <c r="AC421"/>
      <c r="AD421"/>
      <c r="AE421"/>
      <c r="AF421"/>
    </row>
    <row r="422" spans="28:32" x14ac:dyDescent="0.35">
      <c r="AB422"/>
      <c r="AC422"/>
      <c r="AD422"/>
      <c r="AE422"/>
      <c r="AF422"/>
    </row>
    <row r="423" spans="28:32" x14ac:dyDescent="0.35">
      <c r="AB423"/>
      <c r="AC423"/>
      <c r="AD423"/>
      <c r="AE423"/>
      <c r="AF423"/>
    </row>
    <row r="424" spans="28:32" x14ac:dyDescent="0.35">
      <c r="AB424"/>
      <c r="AC424"/>
      <c r="AD424"/>
      <c r="AE424"/>
      <c r="AF424"/>
    </row>
    <row r="425" spans="28:32" x14ac:dyDescent="0.35">
      <c r="AB425"/>
      <c r="AC425"/>
      <c r="AD425"/>
      <c r="AE425"/>
      <c r="AF425"/>
    </row>
    <row r="426" spans="28:32" x14ac:dyDescent="0.35">
      <c r="AB426"/>
      <c r="AC426"/>
      <c r="AD426"/>
      <c r="AE426"/>
      <c r="AF426"/>
    </row>
    <row r="427" spans="28:32" x14ac:dyDescent="0.35">
      <c r="AB427"/>
      <c r="AC427"/>
      <c r="AD427"/>
      <c r="AE427"/>
      <c r="AF427"/>
    </row>
    <row r="428" spans="28:32" x14ac:dyDescent="0.35">
      <c r="AB428"/>
      <c r="AC428"/>
      <c r="AD428"/>
      <c r="AE428"/>
      <c r="AF428"/>
    </row>
    <row r="429" spans="28:32" x14ac:dyDescent="0.35">
      <c r="AB429"/>
      <c r="AC429"/>
      <c r="AD429"/>
      <c r="AE429"/>
      <c r="AF429"/>
    </row>
    <row r="430" spans="28:32" x14ac:dyDescent="0.35">
      <c r="AB430"/>
      <c r="AC430"/>
      <c r="AD430"/>
      <c r="AE430"/>
      <c r="AF430"/>
    </row>
    <row r="431" spans="28:32" x14ac:dyDescent="0.35">
      <c r="AB431"/>
      <c r="AC431"/>
      <c r="AD431"/>
      <c r="AE431"/>
      <c r="AF431"/>
    </row>
    <row r="432" spans="28:32" x14ac:dyDescent="0.35">
      <c r="AB432"/>
      <c r="AC432"/>
      <c r="AD432"/>
      <c r="AE432"/>
      <c r="AF432"/>
    </row>
    <row r="433" spans="28:32" x14ac:dyDescent="0.35">
      <c r="AB433"/>
      <c r="AC433"/>
      <c r="AD433"/>
      <c r="AE433"/>
      <c r="AF433"/>
    </row>
    <row r="434" spans="28:32" x14ac:dyDescent="0.35">
      <c r="AB434"/>
      <c r="AC434"/>
      <c r="AD434"/>
      <c r="AE434"/>
      <c r="AF434"/>
    </row>
    <row r="435" spans="28:32" x14ac:dyDescent="0.35">
      <c r="AB435"/>
      <c r="AC435"/>
      <c r="AD435"/>
      <c r="AE435"/>
      <c r="AF435"/>
    </row>
    <row r="436" spans="28:32" x14ac:dyDescent="0.35">
      <c r="AB436"/>
      <c r="AC436"/>
      <c r="AD436"/>
      <c r="AE436"/>
      <c r="AF436"/>
    </row>
  </sheetData>
  <sheetProtection algorithmName="SHA-512" hashValue="G8UI7M95q9UYv/+dJ+b+zemyspVXvPgDlEeMVoQAWvWLPLSgVPn/xvp1z/BCcn+gyuBUBD24DLaGVEk0oIlIcA==" saltValue="yFUpWKGxMr+njNkhHUTVpQ==" spinCount="100000" sheet="1" objects="1" scenarios="1"/>
  <autoFilter ref="A2:AF2" xr:uid="{D58F28F4-8188-4BC9-A0D3-1FE6C0565872}">
    <sortState xmlns:xlrd2="http://schemas.microsoft.com/office/spreadsheetml/2017/richdata2" ref="A3:AF292">
      <sortCondition ref="A2"/>
    </sortState>
  </autoFilter>
  <mergeCells count="7">
    <mergeCell ref="AB1:AF1"/>
    <mergeCell ref="C1:H1"/>
    <mergeCell ref="I1:M1"/>
    <mergeCell ref="N1:Q1"/>
    <mergeCell ref="R1:T1"/>
    <mergeCell ref="U1:W1"/>
    <mergeCell ref="Y1:AA1"/>
  </mergeCells>
  <pageMargins left="0.7" right="0.7" top="0.75" bottom="0.75" header="0.3" footer="0.3"/>
  <pageSetup paperSize="9" orientation="portrait" r:id="rId1"/>
  <headerFooter>
    <oddFooter>&amp;C_x000D_&amp;1#&amp;"Verdana"&amp;7&amp;K000000 Confidential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A109-208B-4558-A059-22D411BD437F}">
  <dimension ref="A1:J294"/>
  <sheetViews>
    <sheetView tabSelected="1" topLeftCell="B1" zoomScale="80" zoomScaleNormal="115" workbookViewId="0">
      <pane ySplit="2" topLeftCell="A36" activePane="bottomLeft" state="frozen"/>
      <selection pane="bottomLeft" activeCell="F41" sqref="F41"/>
    </sheetView>
  </sheetViews>
  <sheetFormatPr defaultRowHeight="14.5" x14ac:dyDescent="0.35"/>
  <cols>
    <col min="1" max="2" width="28.54296875" customWidth="1"/>
    <col min="3" max="3" width="36" customWidth="1"/>
    <col min="4" max="5" width="28.54296875" customWidth="1"/>
    <col min="6" max="6" width="32.453125" customWidth="1"/>
    <col min="7" max="7" width="36.453125" customWidth="1"/>
    <col min="8" max="9" width="28.54296875" customWidth="1"/>
    <col min="10" max="10" width="12.7265625" bestFit="1" customWidth="1"/>
    <col min="12" max="12" width="56.453125" customWidth="1"/>
  </cols>
  <sheetData>
    <row r="1" spans="1:10" s="76" customFormat="1" ht="55.5" customHeight="1" x14ac:dyDescent="0.35">
      <c r="A1" s="115"/>
      <c r="B1" s="75" t="s">
        <v>404</v>
      </c>
      <c r="C1" s="86" t="s">
        <v>405</v>
      </c>
      <c r="D1" s="124" t="s">
        <v>448</v>
      </c>
      <c r="E1" s="124"/>
      <c r="F1" s="124"/>
      <c r="G1" s="124"/>
      <c r="H1" s="124"/>
      <c r="I1" s="113" t="s">
        <v>453</v>
      </c>
    </row>
    <row r="2" spans="1:10" s="79" customFormat="1" ht="213" customHeight="1" x14ac:dyDescent="0.35">
      <c r="A2" s="115" t="s">
        <v>449</v>
      </c>
      <c r="B2" s="77" t="s">
        <v>406</v>
      </c>
      <c r="C2" s="87" t="s">
        <v>456</v>
      </c>
      <c r="D2" s="78" t="s">
        <v>447</v>
      </c>
      <c r="E2" s="78" t="s">
        <v>452</v>
      </c>
      <c r="F2" s="78" t="s">
        <v>450</v>
      </c>
      <c r="G2" s="78" t="s">
        <v>457</v>
      </c>
      <c r="H2" s="78" t="s">
        <v>407</v>
      </c>
      <c r="I2" s="114" t="s">
        <v>408</v>
      </c>
    </row>
    <row r="3" spans="1:10" ht="16" x14ac:dyDescent="0.35">
      <c r="A3" s="80" t="s">
        <v>178</v>
      </c>
      <c r="B3" s="81">
        <f>_xlfn.XLOOKUP(A3,Resultatberäkning!A:A,Resultatberäkning!D:D)</f>
        <v>203000</v>
      </c>
      <c r="C3" s="82">
        <f>_xlfn.XLOOKUP(A3,Resultatberäkning!A:A,Resultatberäkning!N:N)</f>
        <v>36.02524378123605</v>
      </c>
      <c r="D3" s="83">
        <f>_xlfn.XLOOKUP(A3,Resultatberäkning!A:A,Resultatberäkning!B:B)</f>
        <v>32446</v>
      </c>
      <c r="E3" s="83">
        <f>C3*D3</f>
        <v>1168875.0597259849</v>
      </c>
      <c r="F3" s="84">
        <f>_xlfn.XLOOKUP(A3,Resultatberäkning!A:A,Resultatberäkning!X:X)</f>
        <v>201500</v>
      </c>
      <c r="G3" s="84">
        <f>_xlfn.XLOOKUP(A3,Resultatberäkning!A:A,Resultatberäkning!G:G)</f>
        <v>1500</v>
      </c>
      <c r="H3" s="84">
        <f>F3+G3</f>
        <v>203000</v>
      </c>
      <c r="I3" s="84">
        <f>_xlfn.XLOOKUP(A3,Resultatberäkning!A:A,Resultatberäkning!AF:AF)</f>
        <v>118359.92500000002</v>
      </c>
    </row>
    <row r="4" spans="1:10" ht="16" x14ac:dyDescent="0.35">
      <c r="A4" s="80" t="s">
        <v>205</v>
      </c>
      <c r="B4" s="81">
        <f>_xlfn.XLOOKUP(A4,Resultatberäkning!A:A,Resultatberäkning!D:D)</f>
        <v>2692593</v>
      </c>
      <c r="C4" s="82">
        <f>_xlfn.XLOOKUP(A4,Resultatberäkning!A:A,Resultatberäkning!N:N)</f>
        <v>36.483890081157092</v>
      </c>
      <c r="D4" s="83">
        <f>_xlfn.XLOOKUP(A4,Resultatberäkning!A:A,Resultatberäkning!B:B)</f>
        <v>42382</v>
      </c>
      <c r="E4" s="83">
        <f t="shared" ref="E4:E67" si="0">C4*D4</f>
        <v>1546260.2294196</v>
      </c>
      <c r="F4" s="84">
        <f>_xlfn.XLOOKUP(A4,Resultatberäkning!A:A,Resultatberäkning!X:X)</f>
        <v>1546260.2294196</v>
      </c>
      <c r="G4" s="84">
        <f>_xlfn.XLOOKUP(A4,Resultatberäkning!A:A,Resultatberäkning!G:G)</f>
        <v>1500</v>
      </c>
      <c r="H4" s="84">
        <f t="shared" ref="H4:H67" si="1">F4+G4</f>
        <v>1547760.2294196</v>
      </c>
      <c r="I4" s="84">
        <f>_xlfn.XLOOKUP(A4,Resultatberäkning!A:A,Resultatberäkning!AF:AF)</f>
        <v>898253.62005189713</v>
      </c>
    </row>
    <row r="5" spans="1:10" ht="16" x14ac:dyDescent="0.35">
      <c r="A5" s="80" t="s">
        <v>98</v>
      </c>
      <c r="B5" s="81">
        <f>_xlfn.XLOOKUP(A5,Resultatberäkning!A:A,Resultatberäkning!D:D)</f>
        <v>538427</v>
      </c>
      <c r="C5" s="82">
        <f>_xlfn.XLOOKUP(A5,Resultatberäkning!A:A,Resultatberäkning!N:N)</f>
        <v>36.131092893890319</v>
      </c>
      <c r="D5" s="83">
        <f>_xlfn.XLOOKUP(A5,Resultatberäkning!A:A,Resultatberäkning!B:B)</f>
        <v>20040</v>
      </c>
      <c r="E5" s="83">
        <f t="shared" si="0"/>
        <v>724067.10159356194</v>
      </c>
      <c r="F5" s="84">
        <f>_xlfn.XLOOKUP(A5,Resultatberäkning!A:A,Resultatberäkning!X:X)</f>
        <v>537272</v>
      </c>
      <c r="G5" s="84">
        <f>_xlfn.XLOOKUP(A5,Resultatberäkning!A:A,Resultatberäkning!G:G)</f>
        <v>1155</v>
      </c>
      <c r="H5" s="84">
        <f t="shared" si="1"/>
        <v>538427</v>
      </c>
      <c r="I5" s="84">
        <f>_xlfn.XLOOKUP(A5,Resultatberäkning!A:A,Resultatberäkning!AF:AF)</f>
        <v>317786.4964</v>
      </c>
    </row>
    <row r="6" spans="1:10" ht="16" x14ac:dyDescent="0.35">
      <c r="A6" s="80" t="s">
        <v>79</v>
      </c>
      <c r="B6" s="81">
        <f>_xlfn.XLOOKUP(A6,Resultatberäkning!A:A,Resultatberäkning!D:D)</f>
        <v>35453</v>
      </c>
      <c r="C6" s="82">
        <f>_xlfn.XLOOKUP(A6,Resultatberäkning!A:A,Resultatberäkning!N:N)</f>
        <v>33.871536604014644</v>
      </c>
      <c r="D6" s="83">
        <f>_xlfn.XLOOKUP(A6,Resultatberäkning!A:A,Resultatberäkning!B:B)</f>
        <v>6852</v>
      </c>
      <c r="E6" s="83">
        <f t="shared" si="0"/>
        <v>232087.76881070834</v>
      </c>
      <c r="F6" s="84">
        <f>_xlfn.XLOOKUP(A6,Resultatberäkning!A:A,Resultatberäkning!X:X)</f>
        <v>34827</v>
      </c>
      <c r="G6" s="84">
        <f>_xlfn.XLOOKUP(A6,Resultatberäkning!A:A,Resultatberäkning!G:G)</f>
        <v>626</v>
      </c>
      <c r="H6" s="84">
        <f t="shared" si="1"/>
        <v>35453</v>
      </c>
      <c r="I6" s="84">
        <f>_xlfn.XLOOKUP(A6,Resultatberäkning!A:A,Resultatberäkning!AF:AF)</f>
        <v>20823.918650000003</v>
      </c>
    </row>
    <row r="7" spans="1:10" ht="16" x14ac:dyDescent="0.35">
      <c r="A7" s="80" t="s">
        <v>256</v>
      </c>
      <c r="B7" s="81">
        <f>_xlfn.XLOOKUP(A7,Resultatberäkning!A:A,Resultatberäkning!D:D)</f>
        <v>510000</v>
      </c>
      <c r="C7" s="82">
        <f>_xlfn.XLOOKUP(A7,Resultatberäkning!A:A,Resultatberäkning!N:N)</f>
        <v>34.501915262686772</v>
      </c>
      <c r="D7" s="83">
        <f>_xlfn.XLOOKUP(A7,Resultatberäkning!A:A,Resultatberäkning!B:B)</f>
        <v>14002</v>
      </c>
      <c r="E7" s="83">
        <f t="shared" si="0"/>
        <v>483095.81750814017</v>
      </c>
      <c r="F7" s="84">
        <f>_xlfn.XLOOKUP(A7,Resultatberäkning!A:A,Resultatberäkning!X:X)</f>
        <v>483095.81750814017</v>
      </c>
      <c r="G7" s="84">
        <f>_xlfn.XLOOKUP(A7,Resultatberäkning!A:A,Resultatberäkning!G:G)</f>
        <v>10000</v>
      </c>
      <c r="H7" s="84">
        <f t="shared" si="1"/>
        <v>493095.81750814017</v>
      </c>
      <c r="I7" s="84">
        <f>_xlfn.XLOOKUP(A7,Resultatberäkning!A:A,Resultatberäkning!AF:AF)</f>
        <v>290171.41936384595</v>
      </c>
    </row>
    <row r="8" spans="1:10" ht="16" x14ac:dyDescent="0.35">
      <c r="A8" s="80" t="s">
        <v>319</v>
      </c>
      <c r="B8" s="81">
        <f>_xlfn.XLOOKUP(A8,Resultatberäkning!A:A,Resultatberäkning!D:D)</f>
        <v>2700</v>
      </c>
      <c r="C8" s="82">
        <f>_xlfn.XLOOKUP(A8,Resultatberäkning!A:A,Resultatberäkning!N:N)</f>
        <v>30.772515661662936</v>
      </c>
      <c r="D8" s="83">
        <f>_xlfn.XLOOKUP(A8,Resultatberäkning!A:A,Resultatberäkning!B:B)</f>
        <v>2609</v>
      </c>
      <c r="E8" s="83">
        <f t="shared" si="0"/>
        <v>80285.493361278597</v>
      </c>
      <c r="F8" s="84">
        <f>_xlfn.XLOOKUP(A8,Resultatberäkning!A:A,Resultatberäkning!X:X)</f>
        <v>1700</v>
      </c>
      <c r="G8" s="84">
        <f>_xlfn.XLOOKUP(A8,Resultatberäkning!A:A,Resultatberäkning!G:G)</f>
        <v>1000</v>
      </c>
      <c r="H8" s="84">
        <f t="shared" si="1"/>
        <v>2700</v>
      </c>
      <c r="I8" s="84">
        <f>_xlfn.XLOOKUP(A8,Resultatberäkning!A:A,Resultatberäkning!AF:AF)</f>
        <v>2027.92</v>
      </c>
    </row>
    <row r="9" spans="1:10" ht="16" x14ac:dyDescent="0.35">
      <c r="A9" s="80" t="s">
        <v>317</v>
      </c>
      <c r="B9" s="81">
        <f>_xlfn.XLOOKUP(A9,Resultatberäkning!A:A,Resultatberäkning!D:D)</f>
        <v>70000</v>
      </c>
      <c r="C9" s="82">
        <f>_xlfn.XLOOKUP(A9,Resultatberäkning!A:A,Resultatberäkning!N:N)</f>
        <v>30.27393489793727</v>
      </c>
      <c r="D9" s="83">
        <f>_xlfn.XLOOKUP(A9,Resultatberäkning!A:A,Resultatberäkning!B:B)</f>
        <v>6113</v>
      </c>
      <c r="E9" s="83">
        <f>C9*D9</f>
        <v>185064.56403109053</v>
      </c>
      <c r="F9" s="84">
        <f>_xlfn.XLOOKUP(A9,Resultatberäkning!A:A,Resultatberäkning!X:X)</f>
        <v>70000</v>
      </c>
      <c r="G9" s="84">
        <f>_xlfn.XLOOKUP(A9,Resultatberäkning!A:A,Resultatberäkning!G:G)</f>
        <v>0</v>
      </c>
      <c r="H9" s="84">
        <f t="shared" si="1"/>
        <v>70000</v>
      </c>
      <c r="I9" s="84">
        <f>_xlfn.XLOOKUP(A9,Resultatberäkning!A:A,Resultatberäkning!AF:AF)</f>
        <v>40596.500000000007</v>
      </c>
    </row>
    <row r="10" spans="1:10" ht="16" x14ac:dyDescent="0.35">
      <c r="A10" s="80" t="s">
        <v>231</v>
      </c>
      <c r="B10" s="81">
        <f>_xlfn.XLOOKUP(A10,Resultatberäkning!A:A,Resultatberäkning!D:D)</f>
        <v>1608488</v>
      </c>
      <c r="C10" s="82">
        <f>_xlfn.XLOOKUP(A10,Resultatberäkning!A:A,Resultatberäkning!N:N)</f>
        <v>31.335883310042906</v>
      </c>
      <c r="D10" s="83">
        <f>_xlfn.XLOOKUP(A10,Resultatberäkning!A:A,Resultatberäkning!B:B)</f>
        <v>25682</v>
      </c>
      <c r="E10" s="83">
        <f t="shared" si="0"/>
        <v>804768.15516852192</v>
      </c>
      <c r="F10" s="84">
        <f>_xlfn.XLOOKUP(A10,Resultatberäkning!A:A,Resultatberäkning!X:X)</f>
        <v>804768.15516852192</v>
      </c>
      <c r="G10" s="84">
        <f>_xlfn.XLOOKUP(A10,Resultatberäkning!A:A,Resultatberäkning!G:G)</f>
        <v>40000</v>
      </c>
      <c r="H10" s="84">
        <f t="shared" si="1"/>
        <v>844768.15516852192</v>
      </c>
      <c r="I10" s="84">
        <f>_xlfn.XLOOKUP(A10,Resultatberäkning!A:A,Resultatberäkning!AF:AF)</f>
        <v>506725.29158998432</v>
      </c>
    </row>
    <row r="11" spans="1:10" ht="16" x14ac:dyDescent="0.35">
      <c r="A11" s="80" t="s">
        <v>242</v>
      </c>
      <c r="B11" s="81">
        <f>_xlfn.XLOOKUP(A11,Resultatberäkning!A:A,Resultatberäkning!D:D)</f>
        <v>93800</v>
      </c>
      <c r="C11" s="82">
        <f>_xlfn.XLOOKUP(A11,Resultatberäkning!A:A,Resultatberäkning!N:N)</f>
        <v>37.247610365100094</v>
      </c>
      <c r="D11" s="83">
        <f>_xlfn.XLOOKUP(A11,Resultatberäkning!A:A,Resultatberäkning!B:B)</f>
        <v>11478</v>
      </c>
      <c r="E11" s="83">
        <f t="shared" si="0"/>
        <v>427528.0717706189</v>
      </c>
      <c r="F11" s="84">
        <f>_xlfn.XLOOKUP(A11,Resultatberäkning!A:A,Resultatberäkning!X:X)</f>
        <v>92800</v>
      </c>
      <c r="G11" s="84">
        <f>_xlfn.XLOOKUP(A11,Resultatberäkning!A:A,Resultatberäkning!G:G)</f>
        <v>1000</v>
      </c>
      <c r="H11" s="84">
        <f t="shared" si="1"/>
        <v>93800</v>
      </c>
      <c r="I11" s="84">
        <f>_xlfn.XLOOKUP(A11,Resultatberäkning!A:A,Resultatberäkning!AF:AF)</f>
        <v>54819.360000000008</v>
      </c>
    </row>
    <row r="12" spans="1:10" ht="16" x14ac:dyDescent="0.35">
      <c r="A12" s="80" t="s">
        <v>271</v>
      </c>
      <c r="B12" s="81">
        <f>_xlfn.XLOOKUP(A12,Resultatberäkning!A:A,Resultatberäkning!D:D)</f>
        <v>442000</v>
      </c>
      <c r="C12" s="82">
        <f>_xlfn.XLOOKUP(A12,Resultatberäkning!A:A,Resultatberäkning!N:N)</f>
        <v>31.703085265240478</v>
      </c>
      <c r="D12" s="83">
        <f>_xlfn.XLOOKUP(A12,Resultatberäkning!A:A,Resultatberäkning!B:B)</f>
        <v>22753</v>
      </c>
      <c r="E12" s="83">
        <f t="shared" si="0"/>
        <v>721340.2990400166</v>
      </c>
      <c r="F12" s="84">
        <f>_xlfn.XLOOKUP(A12,Resultatberäkning!A:A,Resultatberäkning!X:X)</f>
        <v>426000</v>
      </c>
      <c r="G12" s="84">
        <f>_xlfn.XLOOKUP(A12,Resultatberäkning!A:A,Resultatberäkning!G:G)</f>
        <v>16000</v>
      </c>
      <c r="H12" s="84">
        <f t="shared" si="1"/>
        <v>442000</v>
      </c>
      <c r="I12" s="84">
        <f>_xlfn.XLOOKUP(A12,Resultatberäkning!A:A,Resultatberäkning!AF:AF)</f>
        <v>267259.20000000007</v>
      </c>
    </row>
    <row r="13" spans="1:10" ht="16" x14ac:dyDescent="0.35">
      <c r="A13" s="80" t="s">
        <v>187</v>
      </c>
      <c r="B13" s="81">
        <f>_xlfn.XLOOKUP(A13,Resultatberäkning!A:A,Resultatberäkning!D:D)</f>
        <v>201600</v>
      </c>
      <c r="C13" s="82">
        <f>_xlfn.XLOOKUP(A13,Resultatberäkning!A:A,Resultatberäkning!N:N)</f>
        <v>30.592704699269991</v>
      </c>
      <c r="D13" s="83">
        <f>_xlfn.XLOOKUP(A13,Resultatberäkning!A:A,Resultatberäkning!B:B)</f>
        <v>9138</v>
      </c>
      <c r="E13" s="83">
        <f t="shared" si="0"/>
        <v>279556.13554192916</v>
      </c>
      <c r="F13" s="84">
        <f>_xlfn.XLOOKUP(A13,Resultatberäkning!A:A,Resultatberäkning!X:X)</f>
        <v>200800</v>
      </c>
      <c r="G13" s="84">
        <f>_xlfn.XLOOKUP(A13,Resultatberäkning!A:A,Resultatberäkning!G:G)</f>
        <v>800</v>
      </c>
      <c r="H13" s="84">
        <f t="shared" si="1"/>
        <v>201600</v>
      </c>
      <c r="I13" s="84">
        <f>_xlfn.XLOOKUP(A13,Resultatberäkning!A:A,Resultatberäkning!AF:AF)</f>
        <v>117253.96000000002</v>
      </c>
    </row>
    <row r="14" spans="1:10" ht="16" x14ac:dyDescent="0.35">
      <c r="A14" s="80" t="s">
        <v>298</v>
      </c>
      <c r="B14" s="81">
        <f>_xlfn.XLOOKUP(A14,Resultatberäkning!A:A,Resultatberäkning!D:D)</f>
        <v>0</v>
      </c>
      <c r="C14" s="82">
        <f>_xlfn.XLOOKUP(A14,Resultatberäkning!A:A,Resultatberäkning!N:N)</f>
        <v>35.283340033499783</v>
      </c>
      <c r="D14" s="83">
        <f>_xlfn.XLOOKUP(A14,Resultatberäkning!A:A,Resultatberäkning!B:B)</f>
        <v>7140</v>
      </c>
      <c r="E14" s="83">
        <f t="shared" si="0"/>
        <v>251923.04783918845</v>
      </c>
      <c r="F14" s="84">
        <f>_xlfn.XLOOKUP(A14,Resultatberäkning!A:A,Resultatberäkning!X:X)</f>
        <v>0</v>
      </c>
      <c r="G14" s="84">
        <f>_xlfn.XLOOKUP(A14,Resultatberäkning!A:A,Resultatberäkning!G:G)</f>
        <v>0</v>
      </c>
      <c r="H14" s="84">
        <f t="shared" si="1"/>
        <v>0</v>
      </c>
      <c r="I14" s="84">
        <f>_xlfn.XLOOKUP(A14,Resultatberäkning!A:A,Resultatberäkning!AF:AF)</f>
        <v>0</v>
      </c>
      <c r="J14" s="102"/>
    </row>
    <row r="15" spans="1:10" ht="16" x14ac:dyDescent="0.35">
      <c r="A15" s="80" t="s">
        <v>303</v>
      </c>
      <c r="B15" s="81">
        <f>_xlfn.XLOOKUP(A15,Resultatberäkning!A:A,Resultatberäkning!D:D)</f>
        <v>0</v>
      </c>
      <c r="C15" s="82">
        <f>_xlfn.XLOOKUP(A15,Resultatberäkning!A:A,Resultatberäkning!N:N)</f>
        <v>31.558036439967548</v>
      </c>
      <c r="D15" s="83">
        <f>_xlfn.XLOOKUP(A15,Resultatberäkning!A:A,Resultatberäkning!B:B)</f>
        <v>2348</v>
      </c>
      <c r="E15" s="83">
        <f t="shared" si="0"/>
        <v>74098.26956104381</v>
      </c>
      <c r="F15" s="84">
        <f>_xlfn.XLOOKUP(A15,Resultatberäkning!A:A,Resultatberäkning!X:X)</f>
        <v>0</v>
      </c>
      <c r="G15" s="84">
        <f>_xlfn.XLOOKUP(A15,Resultatberäkning!A:A,Resultatberäkning!G:G)</f>
        <v>0</v>
      </c>
      <c r="H15" s="84">
        <f t="shared" si="1"/>
        <v>0</v>
      </c>
      <c r="I15" s="84">
        <f>_xlfn.XLOOKUP(A15,Resultatberäkning!A:A,Resultatberäkning!AF:AF)</f>
        <v>0</v>
      </c>
    </row>
    <row r="16" spans="1:10" ht="16" x14ac:dyDescent="0.35">
      <c r="A16" s="80" t="s">
        <v>132</v>
      </c>
      <c r="B16" s="81">
        <f>_xlfn.XLOOKUP(A16,Resultatberäkning!A:A,Resultatberäkning!D:D)</f>
        <v>156000</v>
      </c>
      <c r="C16" s="82">
        <f>_xlfn.XLOOKUP(A16,Resultatberäkning!A:A,Resultatberäkning!N:N)</f>
        <v>37.320769981549738</v>
      </c>
      <c r="D16" s="83">
        <f>_xlfn.XLOOKUP(A16,Resultatberäkning!A:A,Resultatberäkning!B:B)</f>
        <v>15968</v>
      </c>
      <c r="E16" s="83">
        <f t="shared" si="0"/>
        <v>595938.05506538623</v>
      </c>
      <c r="F16" s="84">
        <f>_xlfn.XLOOKUP(A16,Resultatberäkning!A:A,Resultatberäkning!X:X)</f>
        <v>155000</v>
      </c>
      <c r="G16" s="84">
        <f>_xlfn.XLOOKUP(A16,Resultatberäkning!A:A,Resultatberäkning!G:G)</f>
        <v>1000</v>
      </c>
      <c r="H16" s="84">
        <f t="shared" si="1"/>
        <v>156000</v>
      </c>
      <c r="I16" s="84">
        <f>_xlfn.XLOOKUP(A16,Resultatberäkning!A:A,Resultatberäkning!AF:AF)</f>
        <v>90892.250000000015</v>
      </c>
    </row>
    <row r="17" spans="1:9" ht="16" x14ac:dyDescent="0.35">
      <c r="A17" s="80" t="s">
        <v>329</v>
      </c>
      <c r="B17" s="81">
        <f>_xlfn.XLOOKUP(A17,Resultatberäkning!A:A,Resultatberäkning!D:D)</f>
        <v>391260</v>
      </c>
      <c r="C17" s="82">
        <f>_xlfn.XLOOKUP(A17,Resultatberäkning!A:A,Resultatberäkning!N:N)</f>
        <v>38.337707811954338</v>
      </c>
      <c r="D17" s="83">
        <f>_xlfn.XLOOKUP(A17,Resultatberäkning!A:A,Resultatberäkning!B:B)</f>
        <v>27943</v>
      </c>
      <c r="E17" s="83">
        <f t="shared" si="0"/>
        <v>1071270.5693894401</v>
      </c>
      <c r="F17" s="84">
        <f>_xlfn.XLOOKUP(A17,Resultatberäkning!A:A,Resultatberäkning!X:X)</f>
        <v>366260</v>
      </c>
      <c r="G17" s="84">
        <f>_xlfn.XLOOKUP(A17,Resultatberäkning!A:A,Resultatberäkning!G:G)</f>
        <v>25000</v>
      </c>
      <c r="H17" s="84">
        <f t="shared" si="1"/>
        <v>391260</v>
      </c>
      <c r="I17" s="84">
        <f>_xlfn.XLOOKUP(A17,Resultatberäkning!A:A,Resultatberäkning!AF:AF)</f>
        <v>237412.48700000005</v>
      </c>
    </row>
    <row r="18" spans="1:9" ht="16" x14ac:dyDescent="0.35">
      <c r="A18" s="80" t="s">
        <v>181</v>
      </c>
      <c r="B18" s="81">
        <f>_xlfn.XLOOKUP(A18,Resultatberäkning!A:A,Resultatberäkning!D:D)</f>
        <v>214284</v>
      </c>
      <c r="C18" s="82">
        <f>_xlfn.XLOOKUP(A18,Resultatberäkning!A:A,Resultatberäkning!N:N)</f>
        <v>33.098600208255355</v>
      </c>
      <c r="D18" s="83">
        <f>_xlfn.XLOOKUP(A18,Resultatberäkning!A:A,Resultatberäkning!B:B)</f>
        <v>9733</v>
      </c>
      <c r="E18" s="83">
        <f t="shared" si="0"/>
        <v>322148.67582694936</v>
      </c>
      <c r="F18" s="84">
        <f>_xlfn.XLOOKUP(A18,Resultatberäkning!A:A,Resultatberäkning!X:X)</f>
        <v>214284</v>
      </c>
      <c r="G18" s="84">
        <f>_xlfn.XLOOKUP(A18,Resultatberäkning!A:A,Resultatberäkning!G:G)</f>
        <v>0</v>
      </c>
      <c r="H18" s="84">
        <f t="shared" si="1"/>
        <v>214284</v>
      </c>
      <c r="I18" s="84">
        <f>_xlfn.XLOOKUP(A18,Resultatberäkning!A:A,Resultatberäkning!AF:AF)</f>
        <v>124274.00580000001</v>
      </c>
    </row>
    <row r="19" spans="1:9" ht="16" x14ac:dyDescent="0.35">
      <c r="A19" s="80" t="s">
        <v>282</v>
      </c>
      <c r="B19" s="81">
        <f>_xlfn.XLOOKUP(A19,Resultatberäkning!A:A,Resultatberäkning!D:D)</f>
        <v>1374688</v>
      </c>
      <c r="C19" s="82">
        <f>_xlfn.XLOOKUP(A19,Resultatberäkning!A:A,Resultatberäkning!N:N)</f>
        <v>33.22561938787856</v>
      </c>
      <c r="D19" s="83">
        <f>_xlfn.XLOOKUP(A19,Resultatberäkning!A:A,Resultatberäkning!B:B)</f>
        <v>26414</v>
      </c>
      <c r="E19" s="83">
        <f t="shared" si="0"/>
        <v>877621.51051142428</v>
      </c>
      <c r="F19" s="84">
        <f>_xlfn.XLOOKUP(A19,Resultatberäkning!A:A,Resultatberäkning!X:X)</f>
        <v>877621.51051142428</v>
      </c>
      <c r="G19" s="84">
        <f>_xlfn.XLOOKUP(A19,Resultatberäkning!A:A,Resultatberäkning!G:G)</f>
        <v>3467</v>
      </c>
      <c r="H19" s="84">
        <f t="shared" si="1"/>
        <v>881088.51051142428</v>
      </c>
      <c r="I19" s="84">
        <f>_xlfn.XLOOKUP(A19,Resultatberäkning!A:A,Resultatberäkning!AF:AF)</f>
        <v>512712.43929601344</v>
      </c>
    </row>
    <row r="20" spans="1:9" ht="16" x14ac:dyDescent="0.35">
      <c r="A20" s="80" t="s">
        <v>115</v>
      </c>
      <c r="B20" s="81">
        <f>_xlfn.XLOOKUP(A20,Resultatberäkning!A:A,Resultatberäkning!D:D)</f>
        <v>430200</v>
      </c>
      <c r="C20" s="82">
        <f>_xlfn.XLOOKUP(A20,Resultatberäkning!A:A,Resultatberäkning!N:N)</f>
        <v>32.939218671236951</v>
      </c>
      <c r="D20" s="83">
        <f>_xlfn.XLOOKUP(A20,Resultatberäkning!A:A,Resultatberäkning!B:B)</f>
        <v>10748</v>
      </c>
      <c r="E20" s="83">
        <f t="shared" si="0"/>
        <v>354030.72227845475</v>
      </c>
      <c r="F20" s="84">
        <f>_xlfn.XLOOKUP(A20,Resultatberäkning!A:A,Resultatberäkning!X:X)</f>
        <v>354030.72227845475</v>
      </c>
      <c r="G20" s="84">
        <f>_xlfn.XLOOKUP(A20,Resultatberäkning!A:A,Resultatberäkning!G:G)</f>
        <v>1600</v>
      </c>
      <c r="H20" s="84">
        <f t="shared" si="1"/>
        <v>355630.72227845475</v>
      </c>
      <c r="I20" s="84">
        <f>_xlfn.XLOOKUP(A20,Resultatberäkning!A:A,Resultatberäkning!AF:AF)</f>
        <v>207614.05394578676</v>
      </c>
    </row>
    <row r="21" spans="1:9" ht="16" x14ac:dyDescent="0.35">
      <c r="A21" s="80" t="s">
        <v>268</v>
      </c>
      <c r="B21" s="81">
        <f>_xlfn.XLOOKUP(A21,Resultatberäkning!A:A,Resultatberäkning!D:D)</f>
        <v>1776716</v>
      </c>
      <c r="C21" s="82">
        <f>_xlfn.XLOOKUP(A21,Resultatberäkning!A:A,Resultatberäkning!N:N)</f>
        <v>39.763920253339919</v>
      </c>
      <c r="D21" s="83">
        <f>_xlfn.XLOOKUP(A21,Resultatberäkning!A:A,Resultatberäkning!B:B)</f>
        <v>51735</v>
      </c>
      <c r="E21" s="83">
        <f t="shared" si="0"/>
        <v>2057186.4143065407</v>
      </c>
      <c r="F21" s="84">
        <f>_xlfn.XLOOKUP(A21,Resultatberäkning!A:A,Resultatberäkning!X:X)</f>
        <v>1771516</v>
      </c>
      <c r="G21" s="84">
        <f>_xlfn.XLOOKUP(A21,Resultatberäkning!A:A,Resultatberäkning!G:G)</f>
        <v>5200</v>
      </c>
      <c r="H21" s="84">
        <f t="shared" si="1"/>
        <v>1776716</v>
      </c>
      <c r="I21" s="84">
        <f>_xlfn.XLOOKUP(A21,Resultatberäkning!A:A,Resultatberäkning!AF:AF)</f>
        <v>1064094.4542</v>
      </c>
    </row>
    <row r="22" spans="1:9" ht="16" x14ac:dyDescent="0.35">
      <c r="A22" s="80" t="s">
        <v>206</v>
      </c>
      <c r="B22" s="81">
        <f>_xlfn.XLOOKUP(A22,Resultatberäkning!A:A,Resultatberäkning!D:D)</f>
        <v>6867768</v>
      </c>
      <c r="C22" s="82">
        <f>_xlfn.XLOOKUP(A22,Resultatberäkning!A:A,Resultatberäkning!N:N)</f>
        <v>43.133887980832093</v>
      </c>
      <c r="D22" s="83">
        <f>_xlfn.XLOOKUP(A22,Resultatberäkning!A:A,Resultatberäkning!B:B)</f>
        <v>114592</v>
      </c>
      <c r="E22" s="83">
        <f t="shared" si="0"/>
        <v>4942798.4914995115</v>
      </c>
      <c r="F22" s="84">
        <f>_xlfn.XLOOKUP(A22,Resultatberäkning!A:A,Resultatberäkning!X:X)</f>
        <v>4942798.4914995115</v>
      </c>
      <c r="G22" s="84">
        <f>_xlfn.XLOOKUP(A22,Resultatberäkning!A:A,Resultatberäkning!G:G)</f>
        <v>14100</v>
      </c>
      <c r="H22" s="84">
        <f t="shared" si="1"/>
        <v>4956898.4914995115</v>
      </c>
      <c r="I22" s="84">
        <f>_xlfn.XLOOKUP(A22,Resultatberäkning!A:A,Resultatberäkning!AF:AF)</f>
        <v>2900667.3351258147</v>
      </c>
    </row>
    <row r="23" spans="1:9" ht="16" x14ac:dyDescent="0.35">
      <c r="A23" s="80" t="s">
        <v>21</v>
      </c>
      <c r="B23" s="81">
        <f>_xlfn.XLOOKUP(A23,Resultatberäkning!A:A,Resultatberäkning!D:D)</f>
        <v>7440252</v>
      </c>
      <c r="C23" s="82">
        <f>_xlfn.XLOOKUP(A23,Resultatberäkning!A:A,Resultatberäkning!N:N)</f>
        <v>40.49190197280636</v>
      </c>
      <c r="D23" s="83">
        <f>_xlfn.XLOOKUP(A23,Resultatberäkning!A:A,Resultatberäkning!B:B)</f>
        <v>95592</v>
      </c>
      <c r="E23" s="83">
        <f t="shared" si="0"/>
        <v>3870701.8933845055</v>
      </c>
      <c r="F23" s="84">
        <f>_xlfn.XLOOKUP(A23,Resultatberäkning!A:A,Resultatberäkning!X:X)</f>
        <v>3870701.8933845055</v>
      </c>
      <c r="G23" s="84">
        <f>_xlfn.XLOOKUP(A23,Resultatberäkning!A:A,Resultatberäkning!G:G)</f>
        <v>20241</v>
      </c>
      <c r="H23" s="84">
        <f t="shared" si="1"/>
        <v>3890942.8933845055</v>
      </c>
      <c r="I23" s="84">
        <f>_xlfn.XLOOKUP(A23,Resultatberäkning!A:A,Resultatberäkning!AF:AF)</f>
        <v>2415662.4355831188</v>
      </c>
    </row>
    <row r="24" spans="1:9" ht="16" x14ac:dyDescent="0.35">
      <c r="A24" s="80" t="s">
        <v>69</v>
      </c>
      <c r="B24" s="81">
        <f>_xlfn.XLOOKUP(A24,Resultatberäkning!A:A,Resultatberäkning!D:D)</f>
        <v>172000</v>
      </c>
      <c r="C24" s="82">
        <f>_xlfn.XLOOKUP(A24,Resultatberäkning!A:A,Resultatberäkning!N:N)</f>
        <v>33.661904392869012</v>
      </c>
      <c r="D24" s="83">
        <f>_xlfn.XLOOKUP(A24,Resultatberäkning!A:A,Resultatberäkning!B:B)</f>
        <v>5523</v>
      </c>
      <c r="E24" s="83">
        <f t="shared" si="0"/>
        <v>185914.69796181555</v>
      </c>
      <c r="F24" s="84">
        <f>_xlfn.XLOOKUP(A24,Resultatberäkning!A:A,Resultatberäkning!X:X)</f>
        <v>170000</v>
      </c>
      <c r="G24" s="84">
        <f>_xlfn.XLOOKUP(A24,Resultatberäkning!A:A,Resultatberäkning!G:G)</f>
        <v>2000</v>
      </c>
      <c r="H24" s="84">
        <f t="shared" si="1"/>
        <v>172000</v>
      </c>
      <c r="I24" s="84">
        <f>_xlfn.XLOOKUP(A24,Resultatberäkning!A:A,Resultatberäkning!AF:AF)</f>
        <v>104792.00000000001</v>
      </c>
    </row>
    <row r="25" spans="1:9" ht="16" x14ac:dyDescent="0.35">
      <c r="A25" s="80" t="s">
        <v>141</v>
      </c>
      <c r="B25" s="81">
        <f>_xlfn.XLOOKUP(A25,Resultatberäkning!A:A,Resultatberäkning!D:D)</f>
        <v>689840</v>
      </c>
      <c r="C25" s="82">
        <f>_xlfn.XLOOKUP(A25,Resultatberäkning!A:A,Resultatberäkning!N:N)</f>
        <v>34.853294036656109</v>
      </c>
      <c r="D25" s="83">
        <f>_xlfn.XLOOKUP(A25,Resultatberäkning!A:A,Resultatberäkning!B:B)</f>
        <v>12498</v>
      </c>
      <c r="E25" s="83">
        <f t="shared" si="0"/>
        <v>435596.46887012804</v>
      </c>
      <c r="F25" s="84">
        <f>_xlfn.XLOOKUP(A25,Resultatberäkning!A:A,Resultatberäkning!X:X)</f>
        <v>435596.46887012804</v>
      </c>
      <c r="G25" s="84">
        <f>_xlfn.XLOOKUP(A25,Resultatberäkning!A:A,Resultatberäkning!G:G)</f>
        <v>0</v>
      </c>
      <c r="H25" s="84">
        <f t="shared" si="1"/>
        <v>435596.46887012804</v>
      </c>
      <c r="I25" s="84">
        <f>_xlfn.XLOOKUP(A25,Resultatberäkning!A:A,Resultatberäkning!AF:AF)</f>
        <v>254215.60459904216</v>
      </c>
    </row>
    <row r="26" spans="1:9" ht="16" x14ac:dyDescent="0.35">
      <c r="A26" s="80" t="s">
        <v>294</v>
      </c>
      <c r="B26" s="81">
        <f>_xlfn.XLOOKUP(A26,Resultatberäkning!A:A,Resultatberäkning!D:D)</f>
        <v>422293</v>
      </c>
      <c r="C26" s="82">
        <f>_xlfn.XLOOKUP(A26,Resultatberäkning!A:A,Resultatberäkning!N:N)</f>
        <v>35.829783049195065</v>
      </c>
      <c r="D26" s="83">
        <f>_xlfn.XLOOKUP(A26,Resultatberäkning!A:A,Resultatberäkning!B:B)</f>
        <v>6099</v>
      </c>
      <c r="E26" s="83">
        <f t="shared" si="0"/>
        <v>218525.8468170407</v>
      </c>
      <c r="F26" s="84">
        <f>_xlfn.XLOOKUP(A26,Resultatberäkning!A:A,Resultatberäkning!X:X)</f>
        <v>218525.8468170407</v>
      </c>
      <c r="G26" s="84">
        <f>_xlfn.XLOOKUP(A26,Resultatberäkning!A:A,Resultatberäkning!G:G)</f>
        <v>16800</v>
      </c>
      <c r="H26" s="84">
        <f t="shared" si="1"/>
        <v>235325.8468170407</v>
      </c>
      <c r="I26" s="84">
        <f>_xlfn.XLOOKUP(A26,Resultatberäkning!A:A,Resultatberäkning!AF:AF)</f>
        <v>143534.06486154278</v>
      </c>
    </row>
    <row r="27" spans="1:9" ht="16" x14ac:dyDescent="0.35">
      <c r="A27" s="80" t="s">
        <v>128</v>
      </c>
      <c r="B27" s="81">
        <f>_xlfn.XLOOKUP(A27,Resultatberäkning!A:A,Resultatberäkning!D:D)</f>
        <v>826360</v>
      </c>
      <c r="C27" s="82">
        <f>_xlfn.XLOOKUP(A27,Resultatberäkning!A:A,Resultatberäkning!N:N)</f>
        <v>38.660867491337932</v>
      </c>
      <c r="D27" s="83">
        <f>_xlfn.XLOOKUP(A27,Resultatberäkning!A:A,Resultatberäkning!B:B)</f>
        <v>19844</v>
      </c>
      <c r="E27" s="83">
        <f t="shared" si="0"/>
        <v>767186.25449810992</v>
      </c>
      <c r="F27" s="84">
        <f>_xlfn.XLOOKUP(A27,Resultatberäkning!A:A,Resultatberäkning!X:X)</f>
        <v>767186.25449810992</v>
      </c>
      <c r="G27" s="84">
        <f>_xlfn.XLOOKUP(A27,Resultatberäkning!A:A,Resultatberäkning!G:G)</f>
        <v>1800</v>
      </c>
      <c r="H27" s="84">
        <f t="shared" si="1"/>
        <v>768986.25449810992</v>
      </c>
      <c r="I27" s="84">
        <f>_xlfn.XLOOKUP(A27,Resultatberäkning!A:A,Resultatberäkning!AF:AF)</f>
        <v>453436.1820965393</v>
      </c>
    </row>
    <row r="28" spans="1:9" ht="16" x14ac:dyDescent="0.35">
      <c r="A28" s="80" t="s">
        <v>146</v>
      </c>
      <c r="B28" s="81">
        <f>_xlfn.XLOOKUP(A28,Resultatberäkning!A:A,Resultatberäkning!D:D)</f>
        <v>1083457</v>
      </c>
      <c r="C28" s="82">
        <f>_xlfn.XLOOKUP(A28,Resultatberäkning!A:A,Resultatberäkning!N:N)</f>
        <v>32.925260186762891</v>
      </c>
      <c r="D28" s="83">
        <f>_xlfn.XLOOKUP(A28,Resultatberäkning!A:A,Resultatberäkning!B:B)</f>
        <v>15912</v>
      </c>
      <c r="E28" s="83">
        <f t="shared" si="0"/>
        <v>523906.74009177112</v>
      </c>
      <c r="F28" s="84">
        <f>_xlfn.XLOOKUP(A28,Resultatberäkning!A:A,Resultatberäkning!X:X)</f>
        <v>523906.74009177112</v>
      </c>
      <c r="G28" s="84">
        <f>_xlfn.XLOOKUP(A28,Resultatberäkning!A:A,Resultatberäkning!G:G)</f>
        <v>12600</v>
      </c>
      <c r="H28" s="84">
        <f t="shared" si="1"/>
        <v>536506.74009177112</v>
      </c>
      <c r="I28" s="84">
        <f>_xlfn.XLOOKUP(A28,Resultatberäkning!A:A,Resultatberäkning!AF:AF)</f>
        <v>330866.20152149914</v>
      </c>
    </row>
    <row r="29" spans="1:9" ht="16" x14ac:dyDescent="0.35">
      <c r="A29" s="80" t="s">
        <v>176</v>
      </c>
      <c r="B29" s="81">
        <f>_xlfn.XLOOKUP(A29,Resultatberäkning!A:A,Resultatberäkning!D:D)</f>
        <v>219282</v>
      </c>
      <c r="C29" s="82">
        <f>_xlfn.XLOOKUP(A29,Resultatberäkning!A:A,Resultatberäkning!N:N)</f>
        <v>32.17672587045454</v>
      </c>
      <c r="D29" s="83">
        <f>_xlfn.XLOOKUP(A29,Resultatberäkning!A:A,Resultatberäkning!B:B)</f>
        <v>4606</v>
      </c>
      <c r="E29" s="83">
        <f t="shared" si="0"/>
        <v>148205.9993593136</v>
      </c>
      <c r="F29" s="84">
        <f>_xlfn.XLOOKUP(A29,Resultatberäkning!A:A,Resultatberäkning!X:X)</f>
        <v>148205.9993593136</v>
      </c>
      <c r="G29" s="84">
        <f>_xlfn.XLOOKUP(A29,Resultatberäkning!A:A,Resultatberäkning!G:G)</f>
        <v>4939</v>
      </c>
      <c r="H29" s="84">
        <f t="shared" si="1"/>
        <v>153144.9993593136</v>
      </c>
      <c r="I29" s="84">
        <f>_xlfn.XLOOKUP(A29,Resultatberäkning!A:A,Resultatberäkning!AF:AF)</f>
        <v>90891.069328433936</v>
      </c>
    </row>
    <row r="30" spans="1:9" ht="16" x14ac:dyDescent="0.35">
      <c r="A30" s="80" t="s">
        <v>29</v>
      </c>
      <c r="B30" s="81">
        <f>_xlfn.XLOOKUP(A30,Resultatberäkning!A:A,Resultatberäkning!D:D)</f>
        <v>469000</v>
      </c>
      <c r="C30" s="82">
        <f>_xlfn.XLOOKUP(A30,Resultatberäkning!A:A,Resultatberäkning!N:N)</f>
        <v>35.364245806155843</v>
      </c>
      <c r="D30" s="83">
        <f>_xlfn.XLOOKUP(A30,Resultatberäkning!A:A,Resultatberäkning!B:B)</f>
        <v>32419</v>
      </c>
      <c r="E30" s="83">
        <f t="shared" si="0"/>
        <v>1146473.4847897664</v>
      </c>
      <c r="F30" s="84">
        <f>_xlfn.XLOOKUP(A30,Resultatberäkning!A:A,Resultatberäkning!X:X)</f>
        <v>467000</v>
      </c>
      <c r="G30" s="84">
        <f>_xlfn.XLOOKUP(A30,Resultatberäkning!A:A,Resultatberäkning!G:G)</f>
        <v>2000</v>
      </c>
      <c r="H30" s="84">
        <f t="shared" si="1"/>
        <v>469000</v>
      </c>
      <c r="I30" s="84">
        <f>_xlfn.XLOOKUP(A30,Resultatberäkning!A:A,Resultatberäkning!AF:AF)</f>
        <v>273676.75000000006</v>
      </c>
    </row>
    <row r="31" spans="1:9" ht="16" x14ac:dyDescent="0.35">
      <c r="A31" s="80" t="s">
        <v>237</v>
      </c>
      <c r="B31" s="81">
        <f>_xlfn.XLOOKUP(A31,Resultatberäkning!A:A,Resultatberäkning!D:D)</f>
        <v>464000</v>
      </c>
      <c r="C31" s="82">
        <f>_xlfn.XLOOKUP(A31,Resultatberäkning!A:A,Resultatberäkning!N:N)</f>
        <v>35.146557964057884</v>
      </c>
      <c r="D31" s="83">
        <f>_xlfn.XLOOKUP(A31,Resultatberäkning!A:A,Resultatberäkning!B:B)</f>
        <v>9357</v>
      </c>
      <c r="E31" s="83">
        <f t="shared" si="0"/>
        <v>328866.34286968963</v>
      </c>
      <c r="F31" s="84">
        <f>_xlfn.XLOOKUP(A31,Resultatberäkning!A:A,Resultatberäkning!X:X)</f>
        <v>328866.34286968963</v>
      </c>
      <c r="G31" s="84">
        <f>_xlfn.XLOOKUP(A31,Resultatberäkning!A:A,Resultatberäkning!G:G)</f>
        <v>800</v>
      </c>
      <c r="H31" s="84">
        <f t="shared" si="1"/>
        <v>329666.34286968963</v>
      </c>
      <c r="I31" s="84">
        <f>_xlfn.XLOOKUP(A31,Resultatberäkning!A:A,Resultatberäkning!AF:AF)</f>
        <v>191526.03554727649</v>
      </c>
    </row>
    <row r="32" spans="1:9" ht="16" x14ac:dyDescent="0.35">
      <c r="A32" s="80" t="s">
        <v>310</v>
      </c>
      <c r="B32" s="81">
        <f>_xlfn.XLOOKUP(A32,Resultatberäkning!A:A,Resultatberäkning!D:D)</f>
        <v>9672</v>
      </c>
      <c r="C32" s="82">
        <f>_xlfn.XLOOKUP(A32,Resultatberäkning!A:A,Resultatberäkning!N:N)</f>
        <v>28.269305813978608</v>
      </c>
      <c r="D32" s="83">
        <f>_xlfn.XLOOKUP(A32,Resultatberäkning!A:A,Resultatberäkning!B:B)</f>
        <v>2339</v>
      </c>
      <c r="E32" s="83">
        <f t="shared" si="0"/>
        <v>66121.906298895963</v>
      </c>
      <c r="F32" s="84">
        <f>_xlfn.XLOOKUP(A32,Resultatberäkning!A:A,Resultatberäkning!X:X)</f>
        <v>9192</v>
      </c>
      <c r="G32" s="84">
        <f>_xlfn.XLOOKUP(A32,Resultatberäkning!A:A,Resultatberäkning!G:G)</f>
        <v>480</v>
      </c>
      <c r="H32" s="84">
        <f t="shared" si="1"/>
        <v>9672</v>
      </c>
      <c r="I32" s="84">
        <f>_xlfn.XLOOKUP(A32,Resultatberäkning!A:A,Resultatberäkning!AF:AF)</f>
        <v>5810.9004000000004</v>
      </c>
    </row>
    <row r="33" spans="1:9" ht="16" x14ac:dyDescent="0.35">
      <c r="A33" s="80" t="s">
        <v>218</v>
      </c>
      <c r="B33" s="81">
        <f>_xlfn.XLOOKUP(A33,Resultatberäkning!A:A,Resultatberäkning!D:D)</f>
        <v>334817</v>
      </c>
      <c r="C33" s="82">
        <f>_xlfn.XLOOKUP(A33,Resultatberäkning!A:A,Resultatberäkning!N:N)</f>
        <v>34.388307402613968</v>
      </c>
      <c r="D33" s="83">
        <f>_xlfn.XLOOKUP(A33,Resultatberäkning!A:A,Resultatberäkning!B:B)</f>
        <v>8499</v>
      </c>
      <c r="E33" s="83">
        <f t="shared" si="0"/>
        <v>292266.22461481614</v>
      </c>
      <c r="F33" s="84">
        <f>_xlfn.XLOOKUP(A33,Resultatberäkning!A:A,Resultatberäkning!X:X)</f>
        <v>292266.22461481614</v>
      </c>
      <c r="G33" s="84">
        <f>_xlfn.XLOOKUP(A33,Resultatberäkning!A:A,Resultatberäkning!G:G)</f>
        <v>7000</v>
      </c>
      <c r="H33" s="84">
        <f t="shared" si="1"/>
        <v>299266.22461481614</v>
      </c>
      <c r="I33" s="84">
        <f>_xlfn.XLOOKUP(A33,Resultatberäkning!A:A,Resultatberäkning!AF:AF)</f>
        <v>178035.23397248174</v>
      </c>
    </row>
    <row r="34" spans="1:9" ht="16" x14ac:dyDescent="0.35">
      <c r="A34" s="80" t="s">
        <v>19</v>
      </c>
      <c r="B34" s="81">
        <f>_xlfn.XLOOKUP(A34,Resultatberäkning!A:A,Resultatberäkning!D:D)</f>
        <v>182600</v>
      </c>
      <c r="C34" s="82">
        <f>_xlfn.XLOOKUP(A34,Resultatberäkning!A:A,Resultatberäkning!N:N)</f>
        <v>33.25669588708184</v>
      </c>
      <c r="D34" s="83">
        <f>_xlfn.XLOOKUP(A34,Resultatberäkning!A:A,Resultatberäkning!B:B)</f>
        <v>28808</v>
      </c>
      <c r="E34" s="83">
        <f t="shared" si="0"/>
        <v>958058.89511505363</v>
      </c>
      <c r="F34" s="84">
        <f>_xlfn.XLOOKUP(A34,Resultatberäkning!A:A,Resultatberäkning!X:X)</f>
        <v>180400</v>
      </c>
      <c r="G34" s="84">
        <f>_xlfn.XLOOKUP(A34,Resultatberäkning!A:A,Resultatberäkning!G:G)</f>
        <v>2200</v>
      </c>
      <c r="H34" s="84">
        <f t="shared" si="1"/>
        <v>182600</v>
      </c>
      <c r="I34" s="84">
        <f>_xlfn.XLOOKUP(A34,Resultatberäkning!A:A,Resultatberäkning!AF:AF)</f>
        <v>106822.98000000001</v>
      </c>
    </row>
    <row r="35" spans="1:9" ht="16" x14ac:dyDescent="0.35">
      <c r="A35" s="80" t="s">
        <v>92</v>
      </c>
      <c r="B35" s="81">
        <f>_xlfn.XLOOKUP(A35,Resultatberäkning!A:A,Resultatberäkning!D:D)</f>
        <v>208400</v>
      </c>
      <c r="C35" s="82">
        <f>_xlfn.XLOOKUP(A35,Resultatberäkning!A:A,Resultatberäkning!N:N)</f>
        <v>34.626196843501127</v>
      </c>
      <c r="D35" s="83">
        <f>_xlfn.XLOOKUP(A35,Resultatberäkning!A:A,Resultatberäkning!B:B)</f>
        <v>17750</v>
      </c>
      <c r="E35" s="83">
        <f t="shared" si="0"/>
        <v>614614.99397214502</v>
      </c>
      <c r="F35" s="84">
        <f>_xlfn.XLOOKUP(A35,Resultatberäkning!A:A,Resultatberäkning!X:X)</f>
        <v>204000</v>
      </c>
      <c r="G35" s="84">
        <f>_xlfn.XLOOKUP(A35,Resultatberäkning!A:A,Resultatberäkning!G:G)</f>
        <v>4400</v>
      </c>
      <c r="H35" s="84">
        <f t="shared" si="1"/>
        <v>208400</v>
      </c>
      <c r="I35" s="84">
        <f>_xlfn.XLOOKUP(A35,Resultatberäkning!A:A,Resultatberäkning!AF:AF)</f>
        <v>124810.05000000002</v>
      </c>
    </row>
    <row r="36" spans="1:9" ht="16" x14ac:dyDescent="0.35">
      <c r="A36" s="80" t="s">
        <v>109</v>
      </c>
      <c r="B36" s="81">
        <f>_xlfn.XLOOKUP(A36,Resultatberäkning!A:A,Resultatberäkning!D:D)</f>
        <v>275814</v>
      </c>
      <c r="C36" s="82">
        <f>_xlfn.XLOOKUP(A36,Resultatberäkning!A:A,Resultatberäkning!N:N)</f>
        <v>36.461905531489954</v>
      </c>
      <c r="D36" s="83">
        <f>_xlfn.XLOOKUP(A36,Resultatberäkning!A:A,Resultatberäkning!B:B)</f>
        <v>9056</v>
      </c>
      <c r="E36" s="83">
        <f t="shared" si="0"/>
        <v>330199.01649317303</v>
      </c>
      <c r="F36" s="84">
        <f>_xlfn.XLOOKUP(A36,Resultatberäkning!A:A,Resultatberäkning!X:X)</f>
        <v>275814</v>
      </c>
      <c r="G36" s="84">
        <f>_xlfn.XLOOKUP(A36,Resultatberäkning!A:A,Resultatberäkning!G:G)</f>
        <v>0</v>
      </c>
      <c r="H36" s="84">
        <f t="shared" si="1"/>
        <v>275814</v>
      </c>
      <c r="I36" s="84">
        <f>_xlfn.XLOOKUP(A36,Resultatberäkning!A:A,Resultatberäkning!AF:AF)</f>
        <v>159958.32930000004</v>
      </c>
    </row>
    <row r="37" spans="1:9" ht="16" x14ac:dyDescent="0.35">
      <c r="A37" s="80" t="s">
        <v>51</v>
      </c>
      <c r="B37" s="81">
        <f>_xlfn.XLOOKUP(A37,Resultatberäkning!A:A,Resultatberäkning!D:D)</f>
        <v>1782689</v>
      </c>
      <c r="C37" s="82">
        <f>_xlfn.XLOOKUP(A37,Resultatberäkning!A:A,Resultatberäkning!N:N)</f>
        <v>33.25929292402467</v>
      </c>
      <c r="D37" s="83">
        <f>_xlfn.XLOOKUP(A37,Resultatberäkning!A:A,Resultatberäkning!B:B)</f>
        <v>48292</v>
      </c>
      <c r="E37" s="83">
        <f t="shared" si="0"/>
        <v>1606157.7738869993</v>
      </c>
      <c r="F37" s="84">
        <f>_xlfn.XLOOKUP(A37,Resultatberäkning!A:A,Resultatberäkning!X:X)</f>
        <v>1606157.7738869993</v>
      </c>
      <c r="G37" s="84">
        <f>_xlfn.XLOOKUP(A37,Resultatberäkning!A:A,Resultatberäkning!G:G)</f>
        <v>3720</v>
      </c>
      <c r="H37" s="84">
        <f t="shared" si="1"/>
        <v>1609877.7738869993</v>
      </c>
      <c r="I37" s="84">
        <f>_xlfn.XLOOKUP(A37,Resultatberäkning!A:A,Resultatberäkning!AF:AF)</f>
        <v>935211.2009657654</v>
      </c>
    </row>
    <row r="38" spans="1:9" ht="16" x14ac:dyDescent="0.35">
      <c r="A38" s="80" t="s">
        <v>62</v>
      </c>
      <c r="B38" s="81">
        <f>_xlfn.XLOOKUP(A38,Resultatberäkning!A:A,Resultatberäkning!D:D)</f>
        <v>8951054</v>
      </c>
      <c r="C38" s="82">
        <f>_xlfn.XLOOKUP(A38,Resultatberäkning!A:A,Resultatberäkning!N:N)</f>
        <v>42.81570602305478</v>
      </c>
      <c r="D38" s="83">
        <f>_xlfn.XLOOKUP(A38,Resultatberäkning!A:A,Resultatberäkning!B:B)</f>
        <v>107468</v>
      </c>
      <c r="E38" s="83">
        <f t="shared" si="0"/>
        <v>4601318.2948856512</v>
      </c>
      <c r="F38" s="84">
        <f>_xlfn.XLOOKUP(A38,Resultatberäkning!A:A,Resultatberäkning!X:X)</f>
        <v>4601318.2948856512</v>
      </c>
      <c r="G38" s="84">
        <f>_xlfn.XLOOKUP(A38,Resultatberäkning!A:A,Resultatberäkning!G:G)</f>
        <v>40000</v>
      </c>
      <c r="H38" s="84">
        <f t="shared" si="1"/>
        <v>4641318.2948856512</v>
      </c>
      <c r="I38" s="84">
        <f>_xlfn.XLOOKUP(A38,Resultatberäkning!A:A,Resultatberäkning!AF:AF)</f>
        <v>2769494.1881895722</v>
      </c>
    </row>
    <row r="39" spans="1:9" ht="16" x14ac:dyDescent="0.35">
      <c r="A39" s="80" t="s">
        <v>152</v>
      </c>
      <c r="B39" s="81">
        <f>_xlfn.XLOOKUP(A39,Resultatberäkning!A:A,Resultatberäkning!D:D)</f>
        <v>309844</v>
      </c>
      <c r="C39" s="82">
        <f>_xlfn.XLOOKUP(A39,Resultatberäkning!A:A,Resultatberäkning!N:N)</f>
        <v>36.311525772616704</v>
      </c>
      <c r="D39" s="83">
        <f>_xlfn.XLOOKUP(A39,Resultatberäkning!A:A,Resultatberäkning!B:B)</f>
        <v>34775</v>
      </c>
      <c r="E39" s="83">
        <f t="shared" si="0"/>
        <v>1262733.308742746</v>
      </c>
      <c r="F39" s="84">
        <f>_xlfn.XLOOKUP(A39,Resultatberäkning!A:A,Resultatberäkning!X:X)</f>
        <v>284530</v>
      </c>
      <c r="G39" s="84">
        <f>_xlfn.XLOOKUP(A39,Resultatberäkning!A:A,Resultatberäkning!G:G)</f>
        <v>25314</v>
      </c>
      <c r="H39" s="84">
        <f t="shared" si="1"/>
        <v>309844</v>
      </c>
      <c r="I39" s="84">
        <f>_xlfn.XLOOKUP(A39,Resultatberäkning!A:A,Resultatberäkning!AF:AF)</f>
        <v>190327.17350000003</v>
      </c>
    </row>
    <row r="40" spans="1:9" ht="16" x14ac:dyDescent="0.35">
      <c r="A40" s="80" t="s">
        <v>183</v>
      </c>
      <c r="B40" s="81">
        <f>_xlfn.XLOOKUP(A40,Resultatberäkning!A:A,Resultatberäkning!D:D)</f>
        <v>181734</v>
      </c>
      <c r="C40" s="82">
        <f>_xlfn.XLOOKUP(A40,Resultatberäkning!A:A,Resultatberäkning!N:N)</f>
        <v>32.257108351915385</v>
      </c>
      <c r="D40" s="83">
        <f>_xlfn.XLOOKUP(A40,Resultatberäkning!A:A,Resultatberäkning!B:B)</f>
        <v>5656</v>
      </c>
      <c r="E40" s="83">
        <f t="shared" si="0"/>
        <v>182446.20483843342</v>
      </c>
      <c r="F40" s="84">
        <f>_xlfn.XLOOKUP(A40,Resultatberäkning!A:A,Resultatberäkning!X:X)</f>
        <v>179863</v>
      </c>
      <c r="G40" s="84">
        <f>_xlfn.XLOOKUP(A40,Resultatberäkning!A:A,Resultatberäkning!G:G)</f>
        <v>1871</v>
      </c>
      <c r="H40" s="84">
        <f t="shared" si="1"/>
        <v>181734</v>
      </c>
      <c r="I40" s="84">
        <f>_xlfn.XLOOKUP(A40,Resultatberäkning!A:A,Resultatberäkning!AF:AF)</f>
        <v>106182.54685000001</v>
      </c>
    </row>
    <row r="41" spans="1:9" ht="16" x14ac:dyDescent="0.35">
      <c r="A41" s="80" t="s">
        <v>254</v>
      </c>
      <c r="B41" s="81">
        <f>_xlfn.XLOOKUP(A41,Resultatberäkning!A:A,Resultatberäkning!D:D)</f>
        <v>397425</v>
      </c>
      <c r="C41" s="82">
        <f>_xlfn.XLOOKUP(A41,Resultatberäkning!A:A,Resultatberäkning!N:N)</f>
        <v>34.07693253399227</v>
      </c>
      <c r="D41" s="83">
        <f>_xlfn.XLOOKUP(A41,Resultatberäkning!A:A,Resultatberäkning!B:B)</f>
        <v>13222</v>
      </c>
      <c r="E41" s="83">
        <f t="shared" si="0"/>
        <v>450565.20196444582</v>
      </c>
      <c r="F41" s="84">
        <f>_xlfn.XLOOKUP(A41,Resultatberäkning!A:A,Resultatberäkning!X:X)</f>
        <v>387425</v>
      </c>
      <c r="G41" s="84">
        <f>_xlfn.XLOOKUP(A41,Resultatberäkning!A:A,Resultatberäkning!G:G)</f>
        <v>10000</v>
      </c>
      <c r="H41" s="84">
        <f t="shared" si="1"/>
        <v>397425</v>
      </c>
      <c r="I41" s="84">
        <f>_xlfn.XLOOKUP(A41,Resultatberäkning!A:A,Resultatberäkning!AF:AF)</f>
        <v>240987.87875000003</v>
      </c>
    </row>
    <row r="42" spans="1:9" ht="16" x14ac:dyDescent="0.35">
      <c r="A42" s="80" t="s">
        <v>163</v>
      </c>
      <c r="B42" s="81">
        <f>_xlfn.XLOOKUP(A42,Resultatberäkning!A:A,Resultatberäkning!D:D)</f>
        <v>1454693</v>
      </c>
      <c r="C42" s="82">
        <f>_xlfn.XLOOKUP(A42,Resultatberäkning!A:A,Resultatberäkning!N:N)</f>
        <v>33.016453229149242</v>
      </c>
      <c r="D42" s="83">
        <f>_xlfn.XLOOKUP(A42,Resultatberäkning!A:A,Resultatberäkning!B:B)</f>
        <v>47108</v>
      </c>
      <c r="E42" s="83">
        <f t="shared" si="0"/>
        <v>1555339.0787187626</v>
      </c>
      <c r="F42" s="84">
        <f>_xlfn.XLOOKUP(A42,Resultatberäkning!A:A,Resultatberäkning!X:X)</f>
        <v>1446243</v>
      </c>
      <c r="G42" s="84">
        <f>_xlfn.XLOOKUP(A42,Resultatberäkning!A:A,Resultatberäkning!G:G)</f>
        <v>8450</v>
      </c>
      <c r="H42" s="84">
        <f t="shared" si="1"/>
        <v>1454693</v>
      </c>
      <c r="I42" s="84">
        <f>_xlfn.XLOOKUP(A42,Resultatberäkning!A:A,Resultatberäkning!AF:AF)</f>
        <v>847198.62785000005</v>
      </c>
    </row>
    <row r="43" spans="1:9" ht="16" x14ac:dyDescent="0.35">
      <c r="A43" s="80" t="s">
        <v>215</v>
      </c>
      <c r="B43" s="81">
        <f>_xlfn.XLOOKUP(A43,Resultatberäkning!A:A,Resultatberäkning!D:D)</f>
        <v>388159</v>
      </c>
      <c r="C43" s="82">
        <f>_xlfn.XLOOKUP(A43,Resultatberäkning!A:A,Resultatberäkning!N:N)</f>
        <v>31.974479078368841</v>
      </c>
      <c r="D43" s="83">
        <f>_xlfn.XLOOKUP(A43,Resultatberäkning!A:A,Resultatberäkning!B:B)</f>
        <v>32991</v>
      </c>
      <c r="E43" s="83">
        <f t="shared" si="0"/>
        <v>1054870.0392744665</v>
      </c>
      <c r="F43" s="84">
        <f>_xlfn.XLOOKUP(A43,Resultatberäkning!A:A,Resultatberäkning!X:X)</f>
        <v>386659</v>
      </c>
      <c r="G43" s="84">
        <f>_xlfn.XLOOKUP(A43,Resultatberäkning!A:A,Resultatberäkning!G:G)</f>
        <v>1500</v>
      </c>
      <c r="H43" s="84">
        <f t="shared" si="1"/>
        <v>388159</v>
      </c>
      <c r="I43" s="84">
        <f>_xlfn.XLOOKUP(A43,Resultatberäkning!A:A,Resultatberäkning!AF:AF)</f>
        <v>225742.88705000002</v>
      </c>
    </row>
    <row r="44" spans="1:9" ht="16" x14ac:dyDescent="0.35">
      <c r="A44" s="80" t="s">
        <v>267</v>
      </c>
      <c r="B44" s="81">
        <f>_xlfn.XLOOKUP(A44,Resultatberäkning!A:A,Resultatberäkning!D:D)</f>
        <v>1225098</v>
      </c>
      <c r="C44" s="82">
        <f>_xlfn.XLOOKUP(A44,Resultatberäkning!A:A,Resultatberäkning!N:N)</f>
        <v>31.136260577420945</v>
      </c>
      <c r="D44" s="83">
        <f>_xlfn.XLOOKUP(A44,Resultatberäkning!A:A,Resultatberäkning!B:B)</f>
        <v>59986</v>
      </c>
      <c r="E44" s="83">
        <f t="shared" si="0"/>
        <v>1867739.7269971727</v>
      </c>
      <c r="F44" s="84">
        <f>_xlfn.XLOOKUP(A44,Resultatberäkning!A:A,Resultatberäkning!X:X)</f>
        <v>1222098</v>
      </c>
      <c r="G44" s="84">
        <f>_xlfn.XLOOKUP(A44,Resultatberäkning!A:A,Resultatberäkning!G:G)</f>
        <v>3000</v>
      </c>
      <c r="H44" s="84">
        <f t="shared" si="1"/>
        <v>1225098</v>
      </c>
      <c r="I44" s="84">
        <f>_xlfn.XLOOKUP(A44,Resultatberäkning!A:A,Resultatberäkning!AF:AF)</f>
        <v>711755.73510000005</v>
      </c>
    </row>
    <row r="45" spans="1:9" ht="16" x14ac:dyDescent="0.35">
      <c r="A45" s="80" t="s">
        <v>229</v>
      </c>
      <c r="B45" s="81">
        <f>_xlfn.XLOOKUP(A45,Resultatberäkning!A:A,Resultatberäkning!D:D)</f>
        <v>415000</v>
      </c>
      <c r="C45" s="82">
        <f>_xlfn.XLOOKUP(A45,Resultatberäkning!A:A,Resultatberäkning!N:N)</f>
        <v>30.369647476370517</v>
      </c>
      <c r="D45" s="83">
        <f>_xlfn.XLOOKUP(A45,Resultatberäkning!A:A,Resultatberäkning!B:B)</f>
        <v>10034</v>
      </c>
      <c r="E45" s="83">
        <f t="shared" si="0"/>
        <v>304729.04277790175</v>
      </c>
      <c r="F45" s="84">
        <f>_xlfn.XLOOKUP(A45,Resultatberäkning!A:A,Resultatberäkning!X:X)</f>
        <v>304729.04277790175</v>
      </c>
      <c r="G45" s="84">
        <f>_xlfn.XLOOKUP(A45,Resultatberäkning!A:A,Resultatberäkning!G:G)</f>
        <v>2500</v>
      </c>
      <c r="H45" s="84">
        <f t="shared" si="1"/>
        <v>307229.04277790175</v>
      </c>
      <c r="I45" s="84">
        <f>_xlfn.XLOOKUP(A45,Resultatberäkning!A:A,Resultatberäkning!AF:AF)</f>
        <v>182330.67343586497</v>
      </c>
    </row>
    <row r="46" spans="1:9" ht="16" x14ac:dyDescent="0.35">
      <c r="A46" s="80" t="s">
        <v>71</v>
      </c>
      <c r="B46" s="81">
        <f>_xlfn.XLOOKUP(A46,Resultatberäkning!A:A,Resultatberäkning!D:D)</f>
        <v>682956</v>
      </c>
      <c r="C46" s="82">
        <f>_xlfn.XLOOKUP(A46,Resultatberäkning!A:A,Resultatberäkning!N:N)</f>
        <v>38.797372927590708</v>
      </c>
      <c r="D46" s="83">
        <f>_xlfn.XLOOKUP(A46,Resultatberäkning!A:A,Resultatberäkning!B:B)</f>
        <v>21694</v>
      </c>
      <c r="E46" s="83">
        <f t="shared" si="0"/>
        <v>841670.20829115284</v>
      </c>
      <c r="F46" s="84">
        <f>_xlfn.XLOOKUP(A46,Resultatberäkning!A:A,Resultatberäkning!X:X)</f>
        <v>679956</v>
      </c>
      <c r="G46" s="84">
        <f>_xlfn.XLOOKUP(A46,Resultatberäkning!A:A,Resultatberäkning!G:G)</f>
        <v>3000</v>
      </c>
      <c r="H46" s="84">
        <f t="shared" si="1"/>
        <v>682956</v>
      </c>
      <c r="I46" s="84">
        <f>_xlfn.XLOOKUP(A46,Resultatberäkning!A:A,Resultatberäkning!AF:AF)</f>
        <v>397340.48220000003</v>
      </c>
    </row>
    <row r="47" spans="1:9" ht="16" x14ac:dyDescent="0.35">
      <c r="A47" s="80" t="s">
        <v>60</v>
      </c>
      <c r="B47" s="81">
        <f>_xlfn.XLOOKUP(A47,Resultatberäkning!A:A,Resultatberäkning!D:D)</f>
        <v>5972201</v>
      </c>
      <c r="C47" s="82">
        <f>_xlfn.XLOOKUP(A47,Resultatberäkning!A:A,Resultatberäkning!N:N)</f>
        <v>35.673330415066623</v>
      </c>
      <c r="D47" s="83">
        <f>_xlfn.XLOOKUP(A47,Resultatberäkning!A:A,Resultatberäkning!B:B)</f>
        <v>15668</v>
      </c>
      <c r="E47" s="83">
        <f t="shared" si="0"/>
        <v>558929.74094326387</v>
      </c>
      <c r="F47" s="84">
        <f>_xlfn.XLOOKUP(A47,Resultatberäkning!A:A,Resultatberäkning!X:X)</f>
        <v>558929.74094326387</v>
      </c>
      <c r="G47" s="84">
        <f>_xlfn.XLOOKUP(A47,Resultatberäkning!A:A,Resultatberäkning!G:G)</f>
        <v>19350</v>
      </c>
      <c r="H47" s="84">
        <f t="shared" si="1"/>
        <v>578279.74094326387</v>
      </c>
      <c r="I47" s="84">
        <f>_xlfn.XLOOKUP(A47,Resultatberäkning!A:A,Resultatberäkning!AF:AF)</f>
        <v>343501.30326004594</v>
      </c>
    </row>
    <row r="48" spans="1:9" ht="16" x14ac:dyDescent="0.35">
      <c r="A48" s="80" t="s">
        <v>223</v>
      </c>
      <c r="B48" s="81">
        <f>_xlfn.XLOOKUP(A48,Resultatberäkning!A:A,Resultatberäkning!D:D)</f>
        <v>529588</v>
      </c>
      <c r="C48" s="82">
        <f>_xlfn.XLOOKUP(A48,Resultatberäkning!A:A,Resultatberäkning!N:N)</f>
        <v>32.558160753794184</v>
      </c>
      <c r="D48" s="83">
        <f>_xlfn.XLOOKUP(A48,Resultatberäkning!A:A,Resultatberäkning!B:B)</f>
        <v>11538</v>
      </c>
      <c r="E48" s="83">
        <f t="shared" si="0"/>
        <v>375656.0587772773</v>
      </c>
      <c r="F48" s="84">
        <f>_xlfn.XLOOKUP(A48,Resultatberäkning!A:A,Resultatberäkning!X:X)</f>
        <v>375656.0587772773</v>
      </c>
      <c r="G48" s="84">
        <f>_xlfn.XLOOKUP(A48,Resultatberäkning!A:A,Resultatberäkning!G:G)</f>
        <v>3600</v>
      </c>
      <c r="H48" s="84">
        <f t="shared" si="1"/>
        <v>379256.0587772773</v>
      </c>
      <c r="I48" s="84">
        <f>_xlfn.XLOOKUP(A48,Resultatberäkning!A:A,Resultatberäkning!AF:AF)</f>
        <v>222541.71710307518</v>
      </c>
    </row>
    <row r="49" spans="1:9" ht="16" x14ac:dyDescent="0.35">
      <c r="A49" s="80" t="s">
        <v>177</v>
      </c>
      <c r="B49" s="81">
        <f>_xlfn.XLOOKUP(A49,Resultatberäkning!A:A,Resultatberäkning!D:D)</f>
        <v>453750</v>
      </c>
      <c r="C49" s="82">
        <f>_xlfn.XLOOKUP(A49,Resultatberäkning!A:A,Resultatberäkning!N:N)</f>
        <v>34.467825041718527</v>
      </c>
      <c r="D49" s="83">
        <f>_xlfn.XLOOKUP(A49,Resultatberäkning!A:A,Resultatberäkning!B:B)</f>
        <v>6434</v>
      </c>
      <c r="E49" s="83">
        <f t="shared" si="0"/>
        <v>221765.98631841701</v>
      </c>
      <c r="F49" s="84">
        <f>_xlfn.XLOOKUP(A49,Resultatberäkning!A:A,Resultatberäkning!X:X)</f>
        <v>221765.98631841701</v>
      </c>
      <c r="G49" s="84">
        <f>_xlfn.XLOOKUP(A49,Resultatberäkning!A:A,Resultatberäkning!G:G)</f>
        <v>750</v>
      </c>
      <c r="H49" s="84">
        <f t="shared" si="1"/>
        <v>222515.98631841701</v>
      </c>
      <c r="I49" s="84">
        <f>_xlfn.XLOOKUP(A49,Resultatberäkning!A:A,Resultatberäkning!AF:AF)</f>
        <v>129671.63675395223</v>
      </c>
    </row>
    <row r="50" spans="1:9" ht="16" x14ac:dyDescent="0.35">
      <c r="A50" s="80" t="s">
        <v>260</v>
      </c>
      <c r="B50" s="81">
        <f>_xlfn.XLOOKUP(A50,Resultatberäkning!A:A,Resultatberäkning!D:D)</f>
        <v>417880</v>
      </c>
      <c r="C50" s="82">
        <f>_xlfn.XLOOKUP(A50,Resultatberäkning!A:A,Resultatberäkning!N:N)</f>
        <v>31.109001385971677</v>
      </c>
      <c r="D50" s="83">
        <f>_xlfn.XLOOKUP(A50,Resultatberäkning!A:A,Resultatberäkning!B:B)</f>
        <v>10430</v>
      </c>
      <c r="E50" s="83">
        <f t="shared" si="0"/>
        <v>324466.88445568457</v>
      </c>
      <c r="F50" s="84">
        <f>_xlfn.XLOOKUP(A50,Resultatberäkning!A:A,Resultatberäkning!X:X)</f>
        <v>324466.88445568457</v>
      </c>
      <c r="G50" s="84">
        <f>_xlfn.XLOOKUP(A50,Resultatberäkning!A:A,Resultatberäkning!G:G)</f>
        <v>19800</v>
      </c>
      <c r="H50" s="84">
        <f t="shared" si="1"/>
        <v>344266.88445568457</v>
      </c>
      <c r="I50" s="84">
        <f>_xlfn.XLOOKUP(A50,Resultatberäkning!A:A,Resultatberäkning!AF:AF)</f>
        <v>207974.5696400743</v>
      </c>
    </row>
    <row r="51" spans="1:9" ht="16" x14ac:dyDescent="0.35">
      <c r="A51" s="80" t="s">
        <v>84</v>
      </c>
      <c r="B51" s="81">
        <f>_xlfn.XLOOKUP(A51,Resultatberäkning!A:A,Resultatberäkning!D:D)</f>
        <v>847300</v>
      </c>
      <c r="C51" s="82">
        <f>_xlfn.XLOOKUP(A51,Resultatberäkning!A:A,Resultatberäkning!N:N)</f>
        <v>34.218586456876245</v>
      </c>
      <c r="D51" s="83">
        <f>_xlfn.XLOOKUP(A51,Resultatberäkning!A:A,Resultatberäkning!B:B)</f>
        <v>29014</v>
      </c>
      <c r="E51" s="83">
        <f t="shared" si="0"/>
        <v>992818.06745980738</v>
      </c>
      <c r="F51" s="84">
        <f>_xlfn.XLOOKUP(A51,Resultatberäkning!A:A,Resultatberäkning!X:X)</f>
        <v>841300</v>
      </c>
      <c r="G51" s="84">
        <f>_xlfn.XLOOKUP(A51,Resultatberäkning!A:A,Resultatberäkning!G:G)</f>
        <v>6000</v>
      </c>
      <c r="H51" s="84">
        <f t="shared" si="1"/>
        <v>847300</v>
      </c>
      <c r="I51" s="84">
        <f>_xlfn.XLOOKUP(A51,Resultatberäkning!A:A,Resultatberäkning!AF:AF)</f>
        <v>497272.33500000008</v>
      </c>
    </row>
    <row r="52" spans="1:9" ht="16" x14ac:dyDescent="0.35">
      <c r="A52" s="80" t="s">
        <v>57</v>
      </c>
      <c r="B52" s="81">
        <f>_xlfn.XLOOKUP(A52,Resultatberäkning!A:A,Resultatberäkning!D:D)</f>
        <v>30000</v>
      </c>
      <c r="C52" s="82">
        <f>_xlfn.XLOOKUP(A52,Resultatberäkning!A:A,Resultatberäkning!N:N)</f>
        <v>32.718947468755026</v>
      </c>
      <c r="D52" s="83">
        <f>_xlfn.XLOOKUP(A52,Resultatberäkning!A:A,Resultatberäkning!B:B)</f>
        <v>11520</v>
      </c>
      <c r="E52" s="83">
        <f t="shared" si="0"/>
        <v>376922.27484005789</v>
      </c>
      <c r="F52" s="84">
        <f>_xlfn.XLOOKUP(A52,Resultatberäkning!A:A,Resultatberäkning!X:X)</f>
        <v>30000</v>
      </c>
      <c r="G52" s="84">
        <f>_xlfn.XLOOKUP(A52,Resultatberäkning!A:A,Resultatberäkning!G:G)</f>
        <v>0</v>
      </c>
      <c r="H52" s="84">
        <f t="shared" si="1"/>
        <v>30000</v>
      </c>
      <c r="I52" s="84">
        <f>_xlfn.XLOOKUP(A52,Resultatberäkning!A:A,Resultatberäkning!AF:AF)</f>
        <v>17398.500000000004</v>
      </c>
    </row>
    <row r="53" spans="1:9" ht="16" x14ac:dyDescent="0.35">
      <c r="A53" s="80" t="s">
        <v>81</v>
      </c>
      <c r="B53" s="81">
        <f>_xlfn.XLOOKUP(A53,Resultatberäkning!A:A,Resultatberäkning!D:D)</f>
        <v>18900</v>
      </c>
      <c r="C53" s="82">
        <f>_xlfn.XLOOKUP(A53,Resultatberäkning!A:A,Resultatberäkning!N:N)</f>
        <v>35.47159743518128</v>
      </c>
      <c r="D53" s="83">
        <f>_xlfn.XLOOKUP(A53,Resultatberäkning!A:A,Resultatberäkning!B:B)</f>
        <v>9246</v>
      </c>
      <c r="E53" s="83">
        <f t="shared" si="0"/>
        <v>327970.38988568611</v>
      </c>
      <c r="F53" s="84">
        <f>_xlfn.XLOOKUP(A53,Resultatberäkning!A:A,Resultatberäkning!X:X)</f>
        <v>18900</v>
      </c>
      <c r="G53" s="84">
        <f>_xlfn.XLOOKUP(A53,Resultatberäkning!A:A,Resultatberäkning!G:G)</f>
        <v>0</v>
      </c>
      <c r="H53" s="84">
        <f t="shared" si="1"/>
        <v>18900</v>
      </c>
      <c r="I53" s="84">
        <f>_xlfn.XLOOKUP(A53,Resultatberäkning!A:A,Resultatberäkning!AF:AF)</f>
        <v>14699.5</v>
      </c>
    </row>
    <row r="54" spans="1:9" ht="16" x14ac:dyDescent="0.35">
      <c r="A54" s="80" t="s">
        <v>117</v>
      </c>
      <c r="B54" s="81">
        <f>_xlfn.XLOOKUP(A54,Resultatberäkning!A:A,Resultatberäkning!D:D)</f>
        <v>2328576</v>
      </c>
      <c r="C54" s="82">
        <f>_xlfn.XLOOKUP(A54,Resultatberäkning!A:A,Resultatberäkning!N:N)</f>
        <v>30.678534262770711</v>
      </c>
      <c r="D54" s="83">
        <f>_xlfn.XLOOKUP(A54,Resultatberäkning!A:A,Resultatberäkning!B:B)</f>
        <v>61029</v>
      </c>
      <c r="E54" s="83">
        <f t="shared" si="0"/>
        <v>1872280.2675226338</v>
      </c>
      <c r="F54" s="84">
        <f>_xlfn.XLOOKUP(A54,Resultatberäkning!A:A,Resultatberäkning!X:X)</f>
        <v>1872280.2675226338</v>
      </c>
      <c r="G54" s="84">
        <f>_xlfn.XLOOKUP(A54,Resultatberäkning!A:A,Resultatberäkning!G:G)</f>
        <v>40000</v>
      </c>
      <c r="H54" s="84">
        <f t="shared" si="1"/>
        <v>1912280.2675226338</v>
      </c>
      <c r="I54" s="84">
        <f>_xlfn.XLOOKUP(A54,Resultatberäkning!A:A,Resultatberäkning!AF:AF)</f>
        <v>1130468.1110554195</v>
      </c>
    </row>
    <row r="55" spans="1:9" ht="16" x14ac:dyDescent="0.35">
      <c r="A55" s="80" t="s">
        <v>224</v>
      </c>
      <c r="B55" s="81">
        <f>_xlfn.XLOOKUP(A55,Resultatberäkning!A:A,Resultatberäkning!D:D)</f>
        <v>107700</v>
      </c>
      <c r="C55" s="82">
        <f>_xlfn.XLOOKUP(A55,Resultatberäkning!A:A,Resultatberäkning!N:N)</f>
        <v>32.475326739375078</v>
      </c>
      <c r="D55" s="83">
        <f>_xlfn.XLOOKUP(A55,Resultatberäkning!A:A,Resultatberäkning!B:B)</f>
        <v>9057</v>
      </c>
      <c r="E55" s="83">
        <f t="shared" si="0"/>
        <v>294129.03427852009</v>
      </c>
      <c r="F55" s="84">
        <f>_xlfn.XLOOKUP(A55,Resultatberäkning!A:A,Resultatberäkning!X:X)</f>
        <v>106800</v>
      </c>
      <c r="G55" s="84">
        <f>_xlfn.XLOOKUP(A55,Resultatberäkning!A:A,Resultatberäkning!G:G)</f>
        <v>900</v>
      </c>
      <c r="H55" s="84">
        <f t="shared" si="1"/>
        <v>107700</v>
      </c>
      <c r="I55" s="84">
        <f>_xlfn.XLOOKUP(A55,Resultatberäkning!A:A,Resultatberäkning!AF:AF)</f>
        <v>62964.67500000001</v>
      </c>
    </row>
    <row r="56" spans="1:9" ht="16" x14ac:dyDescent="0.35">
      <c r="A56" s="80" t="s">
        <v>182</v>
      </c>
      <c r="B56" s="81">
        <f>_xlfn.XLOOKUP(A56,Resultatberäkning!A:A,Resultatberäkning!D:D)</f>
        <v>94813</v>
      </c>
      <c r="C56" s="82">
        <f>_xlfn.XLOOKUP(A56,Resultatberäkning!A:A,Resultatberäkning!N:N)</f>
        <v>32.043286240872582</v>
      </c>
      <c r="D56" s="83">
        <f>_xlfn.XLOOKUP(A56,Resultatberäkning!A:A,Resultatberäkning!B:B)</f>
        <v>5563</v>
      </c>
      <c r="E56" s="83">
        <f t="shared" si="0"/>
        <v>178256.80135797418</v>
      </c>
      <c r="F56" s="84">
        <f>_xlfn.XLOOKUP(A56,Resultatberäkning!A:A,Resultatberäkning!X:X)</f>
        <v>94101</v>
      </c>
      <c r="G56" s="84">
        <f>_xlfn.XLOOKUP(A56,Resultatberäkning!A:A,Resultatberäkning!G:G)</f>
        <v>712</v>
      </c>
      <c r="H56" s="84">
        <f t="shared" si="1"/>
        <v>94813</v>
      </c>
      <c r="I56" s="84">
        <f>_xlfn.XLOOKUP(A56,Resultatberäkning!A:A,Resultatberäkning!AF:AF)</f>
        <v>55285.874950000005</v>
      </c>
    </row>
    <row r="57" spans="1:9" ht="16" x14ac:dyDescent="0.35">
      <c r="A57" s="80" t="s">
        <v>185</v>
      </c>
      <c r="B57" s="81">
        <f>_xlfn.XLOOKUP(A57,Resultatberäkning!A:A,Resultatberäkning!D:D)</f>
        <v>95640</v>
      </c>
      <c r="C57" s="82">
        <f>_xlfn.XLOOKUP(A57,Resultatberäkning!A:A,Resultatberäkning!N:N)</f>
        <v>33.453332825231833</v>
      </c>
      <c r="D57" s="83">
        <f>_xlfn.XLOOKUP(A57,Resultatberäkning!A:A,Resultatberäkning!B:B)</f>
        <v>5119</v>
      </c>
      <c r="E57" s="83">
        <f t="shared" si="0"/>
        <v>171247.61073236176</v>
      </c>
      <c r="F57" s="84">
        <f>_xlfn.XLOOKUP(A57,Resultatberäkning!A:A,Resultatberäkning!X:X)</f>
        <v>90640</v>
      </c>
      <c r="G57" s="84">
        <f>_xlfn.XLOOKUP(A57,Resultatberäkning!A:A,Resultatberäkning!G:G)</f>
        <v>5000</v>
      </c>
      <c r="H57" s="84">
        <f t="shared" si="1"/>
        <v>95640</v>
      </c>
      <c r="I57" s="84">
        <f>_xlfn.XLOOKUP(A57,Resultatberäkning!A:A,Resultatberäkning!AF:AF)</f>
        <v>57566.668000000005</v>
      </c>
    </row>
    <row r="58" spans="1:9" ht="16" x14ac:dyDescent="0.35">
      <c r="A58" s="80" t="s">
        <v>325</v>
      </c>
      <c r="B58" s="81">
        <f>_xlfn.XLOOKUP(A58,Resultatberäkning!A:A,Resultatberäkning!D:D)</f>
        <v>201750</v>
      </c>
      <c r="C58" s="82">
        <f>_xlfn.XLOOKUP(A58,Resultatberäkning!A:A,Resultatberäkning!N:N)</f>
        <v>31.541861739664011</v>
      </c>
      <c r="D58" s="83">
        <f>_xlfn.XLOOKUP(A58,Resultatberäkning!A:A,Resultatberäkning!B:B)</f>
        <v>17330</v>
      </c>
      <c r="E58" s="83">
        <f t="shared" si="0"/>
        <v>546620.46394837729</v>
      </c>
      <c r="F58" s="84">
        <f>_xlfn.XLOOKUP(A58,Resultatberäkning!A:A,Resultatberäkning!X:X)</f>
        <v>201750</v>
      </c>
      <c r="G58" s="84">
        <f>_xlfn.XLOOKUP(A58,Resultatberäkning!A:A,Resultatberäkning!G:G)</f>
        <v>0</v>
      </c>
      <c r="H58" s="84">
        <f t="shared" si="1"/>
        <v>201750</v>
      </c>
      <c r="I58" s="84">
        <f>_xlfn.XLOOKUP(A58,Resultatberäkning!A:A,Resultatberäkning!AF:AF)</f>
        <v>117004.91250000002</v>
      </c>
    </row>
    <row r="59" spans="1:9" ht="16" x14ac:dyDescent="0.35">
      <c r="A59" s="80" t="s">
        <v>279</v>
      </c>
      <c r="B59" s="81">
        <f>_xlfn.XLOOKUP(A59,Resultatberäkning!A:A,Resultatberäkning!D:D)</f>
        <v>9011443</v>
      </c>
      <c r="C59" s="82">
        <f>_xlfn.XLOOKUP(A59,Resultatberäkning!A:A,Resultatberäkning!N:N)</f>
        <v>40.167894648375942</v>
      </c>
      <c r="D59" s="83">
        <f>_xlfn.XLOOKUP(A59,Resultatberäkning!A:A,Resultatberäkning!B:B)</f>
        <v>103532</v>
      </c>
      <c r="E59" s="83">
        <f t="shared" si="0"/>
        <v>4158662.4687356581</v>
      </c>
      <c r="F59" s="84">
        <f>_xlfn.XLOOKUP(A59,Resultatberäkning!A:A,Resultatberäkning!X:X)</f>
        <v>4158662.4687356581</v>
      </c>
      <c r="G59" s="84">
        <f>_xlfn.XLOOKUP(A59,Resultatberäkning!A:A,Resultatberäkning!G:G)</f>
        <v>0</v>
      </c>
      <c r="H59" s="84">
        <f t="shared" si="1"/>
        <v>4158662.4687356581</v>
      </c>
      <c r="I59" s="84">
        <f>_xlfn.XLOOKUP(A59,Resultatberäkning!A:A,Resultatberäkning!AF:AF)</f>
        <v>2450024.6205776455</v>
      </c>
    </row>
    <row r="60" spans="1:9" ht="16" x14ac:dyDescent="0.35">
      <c r="A60" s="80" t="s">
        <v>197</v>
      </c>
      <c r="B60" s="81">
        <f>_xlfn.XLOOKUP(A60,Resultatberäkning!A:A,Resultatberäkning!D:D)</f>
        <v>60498500</v>
      </c>
      <c r="C60" s="82">
        <f>_xlfn.XLOOKUP(A60,Resultatberäkning!A:A,Resultatberäkning!N:N)</f>
        <v>70.49607750137568</v>
      </c>
      <c r="D60" s="83">
        <f>_xlfn.XLOOKUP(A60,Resultatberäkning!A:A,Resultatberäkning!B:B)</f>
        <v>604616</v>
      </c>
      <c r="E60" s="83">
        <f t="shared" si="0"/>
        <v>42623056.394571759</v>
      </c>
      <c r="F60" s="84">
        <f>_xlfn.XLOOKUP(A60,Resultatberäkning!A:A,Resultatberäkning!X:X)</f>
        <v>42623056.394571759</v>
      </c>
      <c r="G60" s="84">
        <f>_xlfn.XLOOKUP(A60,Resultatberäkning!A:A,Resultatberäkning!G:G)</f>
        <v>9300</v>
      </c>
      <c r="H60" s="84">
        <f t="shared" si="1"/>
        <v>42632356.394571759</v>
      </c>
      <c r="I60" s="84">
        <f>_xlfn.XLOOKUP(A60,Resultatberäkning!A:A,Resultatberäkning!AF:AF)</f>
        <v>25177844.752716649</v>
      </c>
    </row>
    <row r="61" spans="1:9" ht="16" x14ac:dyDescent="0.35">
      <c r="A61" s="80" t="s">
        <v>194</v>
      </c>
      <c r="B61" s="81">
        <f>_xlfn.XLOOKUP(A61,Resultatberäkning!A:A,Resultatberäkning!D:D)</f>
        <v>163000</v>
      </c>
      <c r="C61" s="82">
        <f>_xlfn.XLOOKUP(A61,Resultatberäkning!A:A,Resultatberäkning!N:N)</f>
        <v>33.90392458464823</v>
      </c>
      <c r="D61" s="83">
        <f>_xlfn.XLOOKUP(A61,Resultatberäkning!A:A,Resultatberäkning!B:B)</f>
        <v>13218</v>
      </c>
      <c r="E61" s="83">
        <f t="shared" si="0"/>
        <v>448142.07515988033</v>
      </c>
      <c r="F61" s="84">
        <f>_xlfn.XLOOKUP(A61,Resultatberäkning!A:A,Resultatberäkning!X:X)</f>
        <v>159000</v>
      </c>
      <c r="G61" s="84">
        <f>_xlfn.XLOOKUP(A61,Resultatberäkning!A:A,Resultatberäkning!G:G)</f>
        <v>4000</v>
      </c>
      <c r="H61" s="84">
        <f t="shared" si="1"/>
        <v>163000</v>
      </c>
      <c r="I61" s="84">
        <f>_xlfn.XLOOKUP(A61,Resultatberäkning!A:A,Resultatberäkning!AF:AF)</f>
        <v>96884.130000000019</v>
      </c>
    </row>
    <row r="62" spans="1:9" ht="16" x14ac:dyDescent="0.35">
      <c r="A62" s="80" t="s">
        <v>83</v>
      </c>
      <c r="B62" s="81">
        <f>_xlfn.XLOOKUP(A62,Resultatberäkning!A:A,Resultatberäkning!D:D)</f>
        <v>410000</v>
      </c>
      <c r="C62" s="82">
        <f>_xlfn.XLOOKUP(A62,Resultatberäkning!A:A,Resultatberäkning!N:N)</f>
        <v>34.52427863370756</v>
      </c>
      <c r="D62" s="83">
        <f>_xlfn.XLOOKUP(A62,Resultatberäkning!A:A,Resultatberäkning!B:B)</f>
        <v>13275</v>
      </c>
      <c r="E62" s="83">
        <f t="shared" si="0"/>
        <v>458309.79886246787</v>
      </c>
      <c r="F62" s="84">
        <f>_xlfn.XLOOKUP(A62,Resultatberäkning!A:A,Resultatberäkning!X:X)</f>
        <v>395000</v>
      </c>
      <c r="G62" s="84">
        <f>_xlfn.XLOOKUP(A62,Resultatberäkning!A:A,Resultatberäkning!G:G)</f>
        <v>15000</v>
      </c>
      <c r="H62" s="84">
        <f t="shared" si="1"/>
        <v>410000</v>
      </c>
      <c r="I62" s="84">
        <f>_xlfn.XLOOKUP(A62,Resultatberäkning!A:A,Resultatberäkning!AF:AF)</f>
        <v>244080.25000000003</v>
      </c>
    </row>
    <row r="63" spans="1:9" ht="16" x14ac:dyDescent="0.35">
      <c r="A63" s="80" t="s">
        <v>230</v>
      </c>
      <c r="B63" s="81">
        <f>_xlfn.XLOOKUP(A63,Resultatberäkning!A:A,Resultatberäkning!D:D)</f>
        <v>316000</v>
      </c>
      <c r="C63" s="82">
        <f>_xlfn.XLOOKUP(A63,Resultatberäkning!A:A,Resultatberäkning!N:N)</f>
        <v>30.250737438625404</v>
      </c>
      <c r="D63" s="83">
        <f>_xlfn.XLOOKUP(A63,Resultatberäkning!A:A,Resultatberäkning!B:B)</f>
        <v>11536</v>
      </c>
      <c r="E63" s="83">
        <f t="shared" si="0"/>
        <v>348972.50709198264</v>
      </c>
      <c r="F63" s="84">
        <f>_xlfn.XLOOKUP(A63,Resultatberäkning!A:A,Resultatberäkning!X:X)</f>
        <v>315000</v>
      </c>
      <c r="G63" s="84">
        <f>_xlfn.XLOOKUP(A63,Resultatberäkning!A:A,Resultatberäkning!G:G)</f>
        <v>1000</v>
      </c>
      <c r="H63" s="84">
        <f t="shared" si="1"/>
        <v>316000</v>
      </c>
      <c r="I63" s="84">
        <f>_xlfn.XLOOKUP(A63,Resultatberäkning!A:A,Resultatberäkning!AF:AF)</f>
        <v>185784.50000000003</v>
      </c>
    </row>
    <row r="64" spans="1:9" ht="16" x14ac:dyDescent="0.35">
      <c r="A64" s="80" t="s">
        <v>236</v>
      </c>
      <c r="B64" s="81">
        <f>_xlfn.XLOOKUP(A64,Resultatberäkning!A:A,Resultatberäkning!D:D)</f>
        <v>123200</v>
      </c>
      <c r="C64" s="82">
        <f>_xlfn.XLOOKUP(A64,Resultatberäkning!A:A,Resultatberäkning!N:N)</f>
        <v>33.451684466055305</v>
      </c>
      <c r="D64" s="83">
        <f>_xlfn.XLOOKUP(A64,Resultatberäkning!A:A,Resultatberäkning!B:B)</f>
        <v>16232</v>
      </c>
      <c r="E64" s="83">
        <f t="shared" si="0"/>
        <v>542987.7422530097</v>
      </c>
      <c r="F64" s="84">
        <f>_xlfn.XLOOKUP(A64,Resultatberäkning!A:A,Resultatberäkning!X:X)</f>
        <v>116000</v>
      </c>
      <c r="G64" s="84">
        <f>_xlfn.XLOOKUP(A64,Resultatberäkning!A:A,Resultatberäkning!G:G)</f>
        <v>7200</v>
      </c>
      <c r="H64" s="84">
        <f t="shared" si="1"/>
        <v>123200</v>
      </c>
      <c r="I64" s="84">
        <f>_xlfn.XLOOKUP(A64,Resultatberäkning!A:A,Resultatberäkning!AF:AF)</f>
        <v>74474.200000000012</v>
      </c>
    </row>
    <row r="65" spans="1:9" ht="16" x14ac:dyDescent="0.35">
      <c r="A65" s="80" t="s">
        <v>250</v>
      </c>
      <c r="B65" s="81">
        <f>_xlfn.XLOOKUP(A65,Resultatberäkning!A:A,Resultatberäkning!D:D)</f>
        <v>437332</v>
      </c>
      <c r="C65" s="82">
        <f>_xlfn.XLOOKUP(A65,Resultatberäkning!A:A,Resultatberäkning!N:N)</f>
        <v>34.161191117188622</v>
      </c>
      <c r="D65" s="83">
        <f>_xlfn.XLOOKUP(A65,Resultatberäkning!A:A,Resultatberäkning!B:B)</f>
        <v>16654</v>
      </c>
      <c r="E65" s="83">
        <f t="shared" si="0"/>
        <v>568920.47686565935</v>
      </c>
      <c r="F65" s="84">
        <f>_xlfn.XLOOKUP(A65,Resultatberäkning!A:A,Resultatberäkning!X:X)</f>
        <v>434732</v>
      </c>
      <c r="G65" s="84">
        <f>_xlfn.XLOOKUP(A65,Resultatberäkning!A:A,Resultatberäkning!G:G)</f>
        <v>2600</v>
      </c>
      <c r="H65" s="84">
        <f t="shared" si="1"/>
        <v>437332</v>
      </c>
      <c r="I65" s="84">
        <f>_xlfn.XLOOKUP(A65,Resultatberäkning!A:A,Resultatberäkning!AF:AF)</f>
        <v>255772.94840000002</v>
      </c>
    </row>
    <row r="66" spans="1:9" ht="16" x14ac:dyDescent="0.35">
      <c r="A66" s="80" t="s">
        <v>161</v>
      </c>
      <c r="B66" s="81">
        <f>_xlfn.XLOOKUP(A66,Resultatberäkning!A:A,Resultatberäkning!D:D)</f>
        <v>5676060</v>
      </c>
      <c r="C66" s="82">
        <f>_xlfn.XLOOKUP(A66,Resultatberäkning!A:A,Resultatberäkning!N:N)</f>
        <v>40.855079851127414</v>
      </c>
      <c r="D66" s="83">
        <f>_xlfn.XLOOKUP(A66,Resultatberäkning!A:A,Resultatberäkning!B:B)</f>
        <v>105796</v>
      </c>
      <c r="E66" s="83">
        <f t="shared" si="0"/>
        <v>4322304.027929876</v>
      </c>
      <c r="F66" s="84">
        <f>_xlfn.XLOOKUP(A66,Resultatberäkning!A:A,Resultatberäkning!X:X)</f>
        <v>4322304.027929876</v>
      </c>
      <c r="G66" s="84">
        <f>_xlfn.XLOOKUP(A66,Resultatberäkning!A:A,Resultatberäkning!G:G)</f>
        <v>8500</v>
      </c>
      <c r="H66" s="84">
        <f t="shared" si="1"/>
        <v>4330804.027929876</v>
      </c>
      <c r="I66" s="84">
        <f>_xlfn.XLOOKUP(A66,Resultatberäkning!A:A,Resultatberäkning!AF:AF)</f>
        <v>2532262.6622828548</v>
      </c>
    </row>
    <row r="67" spans="1:9" ht="16" x14ac:dyDescent="0.35">
      <c r="A67" s="80" t="s">
        <v>221</v>
      </c>
      <c r="B67" s="81">
        <f>_xlfn.XLOOKUP(A67,Resultatberäkning!A:A,Resultatberäkning!D:D)</f>
        <v>150400</v>
      </c>
      <c r="C67" s="82">
        <f>_xlfn.XLOOKUP(A67,Resultatberäkning!A:A,Resultatberäkning!N:N)</f>
        <v>34.496590541201961</v>
      </c>
      <c r="D67" s="83">
        <f>_xlfn.XLOOKUP(A67,Resultatberäkning!A:A,Resultatberäkning!B:B)</f>
        <v>16940</v>
      </c>
      <c r="E67" s="83">
        <f t="shared" si="0"/>
        <v>584372.24376796116</v>
      </c>
      <c r="F67" s="84">
        <f>_xlfn.XLOOKUP(A67,Resultatberäkning!A:A,Resultatberäkning!X:X)</f>
        <v>150000</v>
      </c>
      <c r="G67" s="84">
        <f>_xlfn.XLOOKUP(A67,Resultatberäkning!A:A,Resultatberäkning!G:G)</f>
        <v>400</v>
      </c>
      <c r="H67" s="84">
        <f t="shared" si="1"/>
        <v>150400</v>
      </c>
      <c r="I67" s="84">
        <f>_xlfn.XLOOKUP(A67,Resultatberäkning!A:A,Resultatberäkning!AF:AF)</f>
        <v>87392.500000000015</v>
      </c>
    </row>
    <row r="68" spans="1:9" ht="16" x14ac:dyDescent="0.35">
      <c r="A68" s="80" t="s">
        <v>23</v>
      </c>
      <c r="B68" s="81">
        <f>_xlfn.XLOOKUP(A68,Resultatberäkning!A:A,Resultatberäkning!D:D)</f>
        <v>1457650</v>
      </c>
      <c r="C68" s="82">
        <f>_xlfn.XLOOKUP(A68,Resultatberäkning!A:A,Resultatberäkning!N:N)</f>
        <v>38.720756247575771</v>
      </c>
      <c r="D68" s="83">
        <f>_xlfn.XLOOKUP(A68,Resultatberäkning!A:A,Resultatberäkning!B:B)</f>
        <v>99751</v>
      </c>
      <c r="E68" s="83">
        <f t="shared" ref="E68:E131" si="2">C68*D68</f>
        <v>3862434.1564519308</v>
      </c>
      <c r="F68" s="84">
        <f>_xlfn.XLOOKUP(A68,Resultatberäkning!A:A,Resultatberäkning!X:X)</f>
        <v>1425650</v>
      </c>
      <c r="G68" s="84">
        <f>_xlfn.XLOOKUP(A68,Resultatberäkning!A:A,Resultatberäkning!G:G)</f>
        <v>32000</v>
      </c>
      <c r="H68" s="84">
        <f t="shared" ref="H68:H131" si="3">F68+G68</f>
        <v>1457650</v>
      </c>
      <c r="I68" s="84">
        <f>_xlfn.XLOOKUP(A68,Resultatberäkning!A:A,Resultatberäkning!AF:AF)</f>
        <v>870000.05000000016</v>
      </c>
    </row>
    <row r="69" spans="1:9" ht="16" x14ac:dyDescent="0.35">
      <c r="A69" s="80" t="s">
        <v>330</v>
      </c>
      <c r="B69" s="81">
        <f>_xlfn.XLOOKUP(A69,Resultatberäkning!A:A,Resultatberäkning!D:D)</f>
        <v>58000</v>
      </c>
      <c r="C69" s="82">
        <f>_xlfn.XLOOKUP(A69,Resultatberäkning!A:A,Resultatberäkning!N:N)</f>
        <v>32.927275140957235</v>
      </c>
      <c r="D69" s="83">
        <f>_xlfn.XLOOKUP(A69,Resultatberäkning!A:A,Resultatberäkning!B:B)</f>
        <v>9177</v>
      </c>
      <c r="E69" s="83">
        <f t="shared" si="2"/>
        <v>302173.60396856454</v>
      </c>
      <c r="F69" s="84">
        <f>_xlfn.XLOOKUP(A69,Resultatberäkning!A:A,Resultatberäkning!X:X)</f>
        <v>57000</v>
      </c>
      <c r="G69" s="84">
        <f>_xlfn.XLOOKUP(A69,Resultatberäkning!A:A,Resultatberäkning!G:G)</f>
        <v>1000</v>
      </c>
      <c r="H69" s="84">
        <f t="shared" si="3"/>
        <v>58000</v>
      </c>
      <c r="I69" s="84">
        <f>_xlfn.XLOOKUP(A69,Resultatberäkning!A:A,Resultatberäkning!AF:AF)</f>
        <v>36157.400000000009</v>
      </c>
    </row>
    <row r="70" spans="1:9" ht="16" x14ac:dyDescent="0.35">
      <c r="A70" s="80" t="s">
        <v>48</v>
      </c>
      <c r="B70" s="81">
        <f>_xlfn.XLOOKUP(A70,Resultatberäkning!A:A,Resultatberäkning!D:D)</f>
        <v>265500</v>
      </c>
      <c r="C70" s="82">
        <f>_xlfn.XLOOKUP(A70,Resultatberäkning!A:A,Resultatberäkning!N:N)</f>
        <v>32.602673276662536</v>
      </c>
      <c r="D70" s="83">
        <f>_xlfn.XLOOKUP(A70,Resultatberäkning!A:A,Resultatberäkning!B:B)</f>
        <v>14343</v>
      </c>
      <c r="E70" s="83">
        <f t="shared" si="2"/>
        <v>467620.14280717075</v>
      </c>
      <c r="F70" s="84">
        <f>_xlfn.XLOOKUP(A70,Resultatberäkning!A:A,Resultatberäkning!X:X)</f>
        <v>262000</v>
      </c>
      <c r="G70" s="84">
        <f>_xlfn.XLOOKUP(A70,Resultatberäkning!A:A,Resultatberäkning!G:G)</f>
        <v>3500</v>
      </c>
      <c r="H70" s="84">
        <f t="shared" si="3"/>
        <v>265500</v>
      </c>
      <c r="I70" s="84">
        <f>_xlfn.XLOOKUP(A70,Resultatberäkning!A:A,Resultatberäkning!AF:AF)</f>
        <v>155446.90000000002</v>
      </c>
    </row>
    <row r="71" spans="1:9" ht="16" x14ac:dyDescent="0.35">
      <c r="A71" s="80" t="s">
        <v>270</v>
      </c>
      <c r="B71" s="81">
        <f>_xlfn.XLOOKUP(A71,Resultatberäkning!A:A,Resultatberäkning!D:D)</f>
        <v>397850</v>
      </c>
      <c r="C71" s="82">
        <f>_xlfn.XLOOKUP(A71,Resultatberäkning!A:A,Resultatberäkning!N:N)</f>
        <v>34.125494644878053</v>
      </c>
      <c r="D71" s="83">
        <f>_xlfn.XLOOKUP(A71,Resultatberäkning!A:A,Resultatberäkning!B:B)</f>
        <v>15345</v>
      </c>
      <c r="E71" s="83">
        <f t="shared" si="2"/>
        <v>523655.71532565373</v>
      </c>
      <c r="F71" s="84">
        <f>_xlfn.XLOOKUP(A71,Resultatberäkning!A:A,Resultatberäkning!X:X)</f>
        <v>393350</v>
      </c>
      <c r="G71" s="84">
        <f>_xlfn.XLOOKUP(A71,Resultatberäkning!A:A,Resultatberäkning!G:G)</f>
        <v>4500</v>
      </c>
      <c r="H71" s="84">
        <f t="shared" si="3"/>
        <v>397850</v>
      </c>
      <c r="I71" s="84">
        <f>_xlfn.XLOOKUP(A71,Resultatberäkning!A:A,Resultatberäkning!AF:AF)</f>
        <v>233190.40000000002</v>
      </c>
    </row>
    <row r="72" spans="1:9" ht="16" x14ac:dyDescent="0.35">
      <c r="A72" s="80" t="s">
        <v>150</v>
      </c>
      <c r="B72" s="81">
        <f>_xlfn.XLOOKUP(A72,Resultatberäkning!A:A,Resultatberäkning!D:D)</f>
        <v>11952045</v>
      </c>
      <c r="C72" s="82">
        <f>_xlfn.XLOOKUP(A72,Resultatberäkning!A:A,Resultatberäkning!N:N)</f>
        <v>43.735100587805995</v>
      </c>
      <c r="D72" s="83">
        <f>_xlfn.XLOOKUP(A72,Resultatberäkning!A:A,Resultatberäkning!B:B)</f>
        <v>151306</v>
      </c>
      <c r="E72" s="83">
        <f t="shared" si="2"/>
        <v>6617383.1295385743</v>
      </c>
      <c r="F72" s="84">
        <f>_xlfn.XLOOKUP(A72,Resultatberäkning!A:A,Resultatberäkning!X:X)</f>
        <v>6617383.1295385743</v>
      </c>
      <c r="G72" s="84">
        <f>_xlfn.XLOOKUP(A72,Resultatberäkning!A:A,Resultatberäkning!G:G)</f>
        <v>5000</v>
      </c>
      <c r="H72" s="84">
        <f t="shared" si="3"/>
        <v>6622383.1295385743</v>
      </c>
      <c r="I72" s="84">
        <f>_xlfn.XLOOKUP(A72,Resultatberäkning!A:A,Resultatberäkning!AF:AF)</f>
        <v>4070680.9916907712</v>
      </c>
    </row>
    <row r="73" spans="1:9" ht="16" x14ac:dyDescent="0.35">
      <c r="A73" s="80" t="s">
        <v>192</v>
      </c>
      <c r="B73" s="81">
        <f>_xlfn.XLOOKUP(A73,Resultatberäkning!A:A,Resultatberäkning!D:D)</f>
        <v>170600</v>
      </c>
      <c r="C73" s="82">
        <f>_xlfn.XLOOKUP(A73,Resultatberäkning!A:A,Resultatberäkning!N:N)</f>
        <v>32.057973368600322</v>
      </c>
      <c r="D73" s="83">
        <f>_xlfn.XLOOKUP(A73,Resultatberäkning!A:A,Resultatberäkning!B:B)</f>
        <v>9441</v>
      </c>
      <c r="E73" s="83">
        <f t="shared" si="2"/>
        <v>302659.32657295564</v>
      </c>
      <c r="F73" s="84">
        <f>_xlfn.XLOOKUP(A73,Resultatberäkning!A:A,Resultatberäkning!X:X)</f>
        <v>165600</v>
      </c>
      <c r="G73" s="84">
        <f>_xlfn.XLOOKUP(A73,Resultatberäkning!A:A,Resultatberäkning!G:G)</f>
        <v>5000</v>
      </c>
      <c r="H73" s="84">
        <f t="shared" si="3"/>
        <v>170600</v>
      </c>
      <c r="I73" s="84">
        <f>_xlfn.XLOOKUP(A73,Resultatberäkning!A:A,Resultatberäkning!AF:AF)</f>
        <v>101039.72000000002</v>
      </c>
    </row>
    <row r="74" spans="1:9" ht="16" x14ac:dyDescent="0.35">
      <c r="A74" s="80" t="s">
        <v>213</v>
      </c>
      <c r="B74" s="81">
        <f>_xlfn.XLOOKUP(A74,Resultatberäkning!A:A,Resultatberäkning!D:D)</f>
        <v>533031</v>
      </c>
      <c r="C74" s="82">
        <f>_xlfn.XLOOKUP(A74,Resultatberäkning!A:A,Resultatberäkning!N:N)</f>
        <v>33.337666319106809</v>
      </c>
      <c r="D74" s="83">
        <f>_xlfn.XLOOKUP(A74,Resultatberäkning!A:A,Resultatberäkning!B:B)</f>
        <v>9258</v>
      </c>
      <c r="E74" s="83">
        <f t="shared" si="2"/>
        <v>308640.11478229082</v>
      </c>
      <c r="F74" s="84">
        <f>_xlfn.XLOOKUP(A74,Resultatberäkning!A:A,Resultatberäkning!X:X)</f>
        <v>308640.11478229082</v>
      </c>
      <c r="G74" s="84">
        <f>_xlfn.XLOOKUP(A74,Resultatberäkning!A:A,Resultatberäkning!G:G)</f>
        <v>1877</v>
      </c>
      <c r="H74" s="84">
        <f t="shared" si="3"/>
        <v>310517.11478229082</v>
      </c>
      <c r="I74" s="84">
        <f>_xlfn.XLOOKUP(A74,Resultatberäkning!A:A,Resultatberäkning!AF:AF)</f>
        <v>181330.97347678486</v>
      </c>
    </row>
    <row r="75" spans="1:9" ht="16" x14ac:dyDescent="0.35">
      <c r="A75" s="80" t="s">
        <v>275</v>
      </c>
      <c r="B75" s="81">
        <f>_xlfn.XLOOKUP(A75,Resultatberäkning!A:A,Resultatberäkning!D:D)</f>
        <v>432000</v>
      </c>
      <c r="C75" s="82">
        <f>_xlfn.XLOOKUP(A75,Resultatberäkning!A:A,Resultatberäkning!N:N)</f>
        <v>34.788507878251188</v>
      </c>
      <c r="D75" s="83">
        <f>_xlfn.XLOOKUP(A75,Resultatberäkning!A:A,Resultatberäkning!B:B)</f>
        <v>9374</v>
      </c>
      <c r="E75" s="83">
        <f t="shared" si="2"/>
        <v>326107.47285072663</v>
      </c>
      <c r="F75" s="84">
        <f>_xlfn.XLOOKUP(A75,Resultatberäkning!A:A,Resultatberäkning!X:X)</f>
        <v>326107.47285072663</v>
      </c>
      <c r="G75" s="84">
        <f>_xlfn.XLOOKUP(A75,Resultatberäkning!A:A,Resultatberäkning!G:G)</f>
        <v>10000</v>
      </c>
      <c r="H75" s="84">
        <f t="shared" si="3"/>
        <v>336107.47285072663</v>
      </c>
      <c r="I75" s="84">
        <f>_xlfn.XLOOKUP(A75,Resultatberäkning!A:A,Resultatberäkning!AF:AF)</f>
        <v>199126.02887977893</v>
      </c>
    </row>
    <row r="76" spans="1:9" ht="16" x14ac:dyDescent="0.35">
      <c r="A76" s="80" t="s">
        <v>20</v>
      </c>
      <c r="B76" s="81">
        <f>_xlfn.XLOOKUP(A76,Resultatberäkning!A:A,Resultatberäkning!D:D)</f>
        <v>2374400</v>
      </c>
      <c r="C76" s="82">
        <f>_xlfn.XLOOKUP(A76,Resultatberäkning!A:A,Resultatberäkning!N:N)</f>
        <v>38.400255404304311</v>
      </c>
      <c r="D76" s="83">
        <f>_xlfn.XLOOKUP(A76,Resultatberäkning!A:A,Resultatberäkning!B:B)</f>
        <v>113920</v>
      </c>
      <c r="E76" s="83">
        <f t="shared" si="2"/>
        <v>4374557.095658347</v>
      </c>
      <c r="F76" s="84">
        <f>_xlfn.XLOOKUP(A76,Resultatberäkning!A:A,Resultatberäkning!X:X)</f>
        <v>2374400</v>
      </c>
      <c r="G76" s="84">
        <f>_xlfn.XLOOKUP(A76,Resultatberäkning!A:A,Resultatberäkning!G:G)</f>
        <v>0</v>
      </c>
      <c r="H76" s="84">
        <f t="shared" si="3"/>
        <v>2374400</v>
      </c>
      <c r="I76" s="84">
        <f>_xlfn.XLOOKUP(A76,Resultatberäkning!A:A,Resultatberäkning!AF:AF)</f>
        <v>1377033.2800000003</v>
      </c>
    </row>
    <row r="77" spans="1:9" ht="16" x14ac:dyDescent="0.35">
      <c r="A77" s="80" t="s">
        <v>283</v>
      </c>
      <c r="B77" s="81">
        <f>_xlfn.XLOOKUP(A77,Resultatberäkning!A:A,Resultatberäkning!D:D)</f>
        <v>1473535</v>
      </c>
      <c r="C77" s="82">
        <f>_xlfn.XLOOKUP(A77,Resultatberäkning!A:A,Resultatberäkning!N:N)</f>
        <v>32.293941722722934</v>
      </c>
      <c r="D77" s="83">
        <f>_xlfn.XLOOKUP(A77,Resultatberäkning!A:A,Resultatberäkning!B:B)</f>
        <v>37645</v>
      </c>
      <c r="E77" s="83">
        <f t="shared" si="2"/>
        <v>1215705.4361519048</v>
      </c>
      <c r="F77" s="84">
        <f>_xlfn.XLOOKUP(A77,Resultatberäkning!A:A,Resultatberäkning!X:X)</f>
        <v>1215705.4361519048</v>
      </c>
      <c r="G77" s="84">
        <f>_xlfn.XLOOKUP(A77,Resultatberäkning!A:A,Resultatberäkning!G:G)</f>
        <v>5410</v>
      </c>
      <c r="H77" s="84">
        <f t="shared" si="3"/>
        <v>1221115.4361519048</v>
      </c>
      <c r="I77" s="84">
        <f>_xlfn.XLOOKUP(A77,Resultatberäkning!A:A,Resultatberäkning!AF:AF)</f>
        <v>727849.83873778232</v>
      </c>
    </row>
    <row r="78" spans="1:9" ht="16" x14ac:dyDescent="0.35">
      <c r="A78" s="80" t="s">
        <v>107</v>
      </c>
      <c r="B78" s="81">
        <f>_xlfn.XLOOKUP(A78,Resultatberäkning!A:A,Resultatberäkning!D:D)</f>
        <v>150000</v>
      </c>
      <c r="C78" s="82">
        <f>_xlfn.XLOOKUP(A78,Resultatberäkning!A:A,Resultatberäkning!N:N)</f>
        <v>34.804623482013511</v>
      </c>
      <c r="D78" s="83">
        <f>_xlfn.XLOOKUP(A78,Resultatberäkning!A:A,Resultatberäkning!B:B)</f>
        <v>13883</v>
      </c>
      <c r="E78" s="83">
        <f t="shared" si="2"/>
        <v>483192.58780079358</v>
      </c>
      <c r="F78" s="84">
        <f>_xlfn.XLOOKUP(A78,Resultatberäkning!A:A,Resultatberäkning!X:X)</f>
        <v>150000</v>
      </c>
      <c r="G78" s="84">
        <f>_xlfn.XLOOKUP(A78,Resultatberäkning!A:A,Resultatberäkning!G:G)</f>
        <v>0</v>
      </c>
      <c r="H78" s="84">
        <f t="shared" si="3"/>
        <v>150000</v>
      </c>
      <c r="I78" s="84">
        <f>_xlfn.XLOOKUP(A78,Resultatberäkning!A:A,Resultatberäkning!AF:AF)</f>
        <v>86992.500000000015</v>
      </c>
    </row>
    <row r="79" spans="1:9" ht="16" x14ac:dyDescent="0.35">
      <c r="A79" s="80" t="s">
        <v>159</v>
      </c>
      <c r="B79" s="81">
        <f>_xlfn.XLOOKUP(A79,Resultatberäkning!A:A,Resultatberäkning!D:D)</f>
        <v>15880</v>
      </c>
      <c r="C79" s="82">
        <f>_xlfn.XLOOKUP(A79,Resultatberäkning!A:A,Resultatberäkning!N:N)</f>
        <v>38.58886789526013</v>
      </c>
      <c r="D79" s="83">
        <f>_xlfn.XLOOKUP(A79,Resultatberäkning!A:A,Resultatberäkning!B:B)</f>
        <v>10299</v>
      </c>
      <c r="E79" s="83">
        <f t="shared" si="2"/>
        <v>397426.75045328407</v>
      </c>
      <c r="F79" s="84">
        <f>_xlfn.XLOOKUP(A79,Resultatberäkning!A:A,Resultatberäkning!X:X)</f>
        <v>14980</v>
      </c>
      <c r="G79" s="84">
        <f>_xlfn.XLOOKUP(A79,Resultatberäkning!A:A,Resultatberäkning!G:G)</f>
        <v>900</v>
      </c>
      <c r="H79" s="84">
        <f t="shared" si="3"/>
        <v>15880</v>
      </c>
      <c r="I79" s="84">
        <f>_xlfn.XLOOKUP(A79,Resultatberäkning!A:A,Resultatberäkning!AF:AF)</f>
        <v>10091.711000000001</v>
      </c>
    </row>
    <row r="80" spans="1:9" ht="16" x14ac:dyDescent="0.35">
      <c r="A80" s="80" t="s">
        <v>44</v>
      </c>
      <c r="B80" s="81">
        <f>_xlfn.XLOOKUP(A80,Resultatberäkning!A:A,Resultatberäkning!D:D)</f>
        <v>323030</v>
      </c>
      <c r="C80" s="82">
        <f>_xlfn.XLOOKUP(A80,Resultatberäkning!A:A,Resultatberäkning!N:N)</f>
        <v>36.248155663160425</v>
      </c>
      <c r="D80" s="83">
        <f>_xlfn.XLOOKUP(A80,Resultatberäkning!A:A,Resultatberäkning!B:B)</f>
        <v>22974</v>
      </c>
      <c r="E80" s="83">
        <f t="shared" si="2"/>
        <v>832765.12820544757</v>
      </c>
      <c r="F80" s="84">
        <f>_xlfn.XLOOKUP(A80,Resultatberäkning!A:A,Resultatberäkning!X:X)</f>
        <v>323030</v>
      </c>
      <c r="G80" s="84">
        <f>_xlfn.XLOOKUP(A80,Resultatberäkning!A:A,Resultatberäkning!G:G)</f>
        <v>0</v>
      </c>
      <c r="H80" s="84">
        <f t="shared" si="3"/>
        <v>323030</v>
      </c>
      <c r="I80" s="84">
        <f>_xlfn.XLOOKUP(A80,Resultatberäkning!A:A,Resultatberäkning!AF:AF)</f>
        <v>187341.24850000002</v>
      </c>
    </row>
    <row r="81" spans="1:9" ht="16" x14ac:dyDescent="0.35">
      <c r="A81" s="80" t="s">
        <v>238</v>
      </c>
      <c r="B81" s="81">
        <f>_xlfn.XLOOKUP(A81,Resultatberäkning!A:A,Resultatberäkning!D:D)</f>
        <v>0</v>
      </c>
      <c r="C81" s="82">
        <f>_xlfn.XLOOKUP(A81,Resultatberäkning!A:A,Resultatberäkning!N:N)</f>
        <v>30.785947674639967</v>
      </c>
      <c r="D81" s="83">
        <f>_xlfn.XLOOKUP(A81,Resultatberäkning!A:A,Resultatberäkning!B:B)</f>
        <v>6495</v>
      </c>
      <c r="E81" s="83">
        <f t="shared" si="2"/>
        <v>199954.73014678658</v>
      </c>
      <c r="F81" s="84">
        <f>_xlfn.XLOOKUP(A81,Resultatberäkning!A:A,Resultatberäkning!X:X)</f>
        <v>0</v>
      </c>
      <c r="G81" s="84">
        <f>_xlfn.XLOOKUP(A81,Resultatberäkning!A:A,Resultatberäkning!G:G)</f>
        <v>0</v>
      </c>
      <c r="H81" s="84">
        <f t="shared" si="3"/>
        <v>0</v>
      </c>
      <c r="I81" s="84">
        <f>_xlfn.XLOOKUP(A81,Resultatberäkning!A:A,Resultatberäkning!AF:AF)</f>
        <v>0</v>
      </c>
    </row>
    <row r="82" spans="1:9" ht="16" x14ac:dyDescent="0.35">
      <c r="A82" s="80" t="s">
        <v>299</v>
      </c>
      <c r="B82" s="81">
        <f>_xlfn.XLOOKUP(A82,Resultatberäkning!A:A,Resultatberäkning!D:D)</f>
        <v>0</v>
      </c>
      <c r="C82" s="82">
        <f>_xlfn.XLOOKUP(A82,Resultatberäkning!A:A,Resultatberäkning!N:N)</f>
        <v>31.98088032929499</v>
      </c>
      <c r="D82" s="83">
        <f>_xlfn.XLOOKUP(A82,Resultatberäkning!A:A,Resultatberäkning!B:B)</f>
        <v>10145</v>
      </c>
      <c r="E82" s="83">
        <f t="shared" si="2"/>
        <v>324446.0309406977</v>
      </c>
      <c r="F82" s="84">
        <f>_xlfn.XLOOKUP(A82,Resultatberäkning!A:A,Resultatberäkning!X:X)</f>
        <v>0</v>
      </c>
      <c r="G82" s="84">
        <f>_xlfn.XLOOKUP(A82,Resultatberäkning!A:A,Resultatberäkning!G:G)</f>
        <v>0</v>
      </c>
      <c r="H82" s="84">
        <f t="shared" si="3"/>
        <v>0</v>
      </c>
      <c r="I82" s="84">
        <f>_xlfn.XLOOKUP(A82,Resultatberäkning!A:A,Resultatberäkning!AF:AF)</f>
        <v>0</v>
      </c>
    </row>
    <row r="83" spans="1:9" ht="16" x14ac:dyDescent="0.35">
      <c r="A83" s="80" t="s">
        <v>287</v>
      </c>
      <c r="B83" s="81">
        <f>_xlfn.XLOOKUP(A83,Resultatberäkning!A:A,Resultatberäkning!D:D)</f>
        <v>702305</v>
      </c>
      <c r="C83" s="82">
        <f>_xlfn.XLOOKUP(A83,Resultatberäkning!A:A,Resultatberäkning!N:N)</f>
        <v>33.805016870478504</v>
      </c>
      <c r="D83" s="83">
        <f>_xlfn.XLOOKUP(A83,Resultatberäkning!A:A,Resultatberäkning!B:B)</f>
        <v>24654</v>
      </c>
      <c r="E83" s="83">
        <f t="shared" si="2"/>
        <v>833428.88592477702</v>
      </c>
      <c r="F83" s="84">
        <f>_xlfn.XLOOKUP(A83,Resultatberäkning!A:A,Resultatberäkning!X:X)</f>
        <v>693105</v>
      </c>
      <c r="G83" s="84">
        <f>_xlfn.XLOOKUP(A83,Resultatberäkning!A:A,Resultatberäkning!G:G)</f>
        <v>9200</v>
      </c>
      <c r="H83" s="84">
        <f t="shared" si="3"/>
        <v>702305</v>
      </c>
      <c r="I83" s="84">
        <f>_xlfn.XLOOKUP(A83,Resultatberäkning!A:A,Resultatberäkning!AF:AF)</f>
        <v>411166.24475000001</v>
      </c>
    </row>
    <row r="84" spans="1:9" ht="16" x14ac:dyDescent="0.35">
      <c r="A84" s="80" t="s">
        <v>166</v>
      </c>
      <c r="B84" s="81">
        <f>_xlfn.XLOOKUP(A84,Resultatberäkning!A:A,Resultatberäkning!D:D)</f>
        <v>527486</v>
      </c>
      <c r="C84" s="82">
        <f>_xlfn.XLOOKUP(A84,Resultatberäkning!A:A,Resultatberäkning!N:N)</f>
        <v>34.942041231729355</v>
      </c>
      <c r="D84" s="83">
        <f>_xlfn.XLOOKUP(A84,Resultatberäkning!A:A,Resultatberäkning!B:B)</f>
        <v>39875</v>
      </c>
      <c r="E84" s="83">
        <f t="shared" si="2"/>
        <v>1393313.8941152079</v>
      </c>
      <c r="F84" s="84">
        <f>_xlfn.XLOOKUP(A84,Resultatberäkning!A:A,Resultatberäkning!X:X)</f>
        <v>509486</v>
      </c>
      <c r="G84" s="84">
        <f>_xlfn.XLOOKUP(A84,Resultatberäkning!A:A,Resultatberäkning!G:G)</f>
        <v>18000</v>
      </c>
      <c r="H84" s="84">
        <f t="shared" si="3"/>
        <v>527486</v>
      </c>
      <c r="I84" s="84">
        <f>_xlfn.XLOOKUP(A84,Resultatberäkning!A:A,Resultatberäkning!AF:AF)</f>
        <v>313476.40570000006</v>
      </c>
    </row>
    <row r="85" spans="1:9" ht="16" x14ac:dyDescent="0.35">
      <c r="A85" s="80" t="s">
        <v>158</v>
      </c>
      <c r="B85" s="81">
        <f>_xlfn.XLOOKUP(A85,Resultatberäkning!A:A,Resultatberäkning!D:D)</f>
        <v>2797901</v>
      </c>
      <c r="C85" s="82">
        <f>_xlfn.XLOOKUP(A85,Resultatberäkning!A:A,Resultatberäkning!N:N)</f>
        <v>42.019477359128494</v>
      </c>
      <c r="D85" s="83">
        <f>_xlfn.XLOOKUP(A85,Resultatberäkning!A:A,Resultatberäkning!B:B)</f>
        <v>52241</v>
      </c>
      <c r="E85" s="83">
        <f t="shared" si="2"/>
        <v>2195139.5167182316</v>
      </c>
      <c r="F85" s="84">
        <f>_xlfn.XLOOKUP(A85,Resultatberäkning!A:A,Resultatberäkning!X:X)</f>
        <v>2195139.5167182316</v>
      </c>
      <c r="G85" s="84">
        <f>_xlfn.XLOOKUP(A85,Resultatberäkning!A:A,Resultatberäkning!G:G)</f>
        <v>3750</v>
      </c>
      <c r="H85" s="84">
        <f t="shared" si="3"/>
        <v>2198889.5167182316</v>
      </c>
      <c r="I85" s="84">
        <f>_xlfn.XLOOKUP(A85,Resultatberäkning!A:A,Resultatberäkning!AF:AF)</f>
        <v>1309821.1098960163</v>
      </c>
    </row>
    <row r="86" spans="1:9" ht="16" x14ac:dyDescent="0.35">
      <c r="A86" s="80" t="s">
        <v>151</v>
      </c>
      <c r="B86" s="81">
        <f>_xlfn.XLOOKUP(A86,Resultatberäkning!A:A,Resultatberäkning!D:D)</f>
        <v>406600</v>
      </c>
      <c r="C86" s="82">
        <f>_xlfn.XLOOKUP(A86,Resultatberäkning!A:A,Resultatberäkning!N:N)</f>
        <v>33.733402631846836</v>
      </c>
      <c r="D86" s="83">
        <f>_xlfn.XLOOKUP(A86,Resultatberäkning!A:A,Resultatberäkning!B:B)</f>
        <v>28193</v>
      </c>
      <c r="E86" s="83">
        <f t="shared" si="2"/>
        <v>951045.82039965782</v>
      </c>
      <c r="F86" s="84">
        <f>_xlfn.XLOOKUP(A86,Resultatberäkning!A:A,Resultatberäkning!X:X)</f>
        <v>403400</v>
      </c>
      <c r="G86" s="84">
        <f>_xlfn.XLOOKUP(A86,Resultatberäkning!A:A,Resultatberäkning!G:G)</f>
        <v>3200</v>
      </c>
      <c r="H86" s="84">
        <f t="shared" si="3"/>
        <v>406600</v>
      </c>
      <c r="I86" s="84">
        <f>_xlfn.XLOOKUP(A86,Resultatberäkning!A:A,Resultatberäkning!AF:AF)</f>
        <v>253533.78000000003</v>
      </c>
    </row>
    <row r="87" spans="1:9" ht="16" x14ac:dyDescent="0.35">
      <c r="A87" s="80" t="s">
        <v>103</v>
      </c>
      <c r="B87" s="81">
        <f>_xlfn.XLOOKUP(A87,Resultatberäkning!A:A,Resultatberäkning!D:D)</f>
        <v>95000</v>
      </c>
      <c r="C87" s="82">
        <f>_xlfn.XLOOKUP(A87,Resultatberäkning!A:A,Resultatberäkning!N:N)</f>
        <v>35.961604975463821</v>
      </c>
      <c r="D87" s="83">
        <f>_xlfn.XLOOKUP(A87,Resultatberäkning!A:A,Resultatberäkning!B:B)</f>
        <v>5438</v>
      </c>
      <c r="E87" s="83">
        <f t="shared" si="2"/>
        <v>195559.20785657226</v>
      </c>
      <c r="F87" s="84">
        <f>_xlfn.XLOOKUP(A87,Resultatberäkning!A:A,Resultatberäkning!X:X)</f>
        <v>95000</v>
      </c>
      <c r="G87" s="84">
        <f>_xlfn.XLOOKUP(A87,Resultatberäkning!A:A,Resultatberäkning!G:G)</f>
        <v>0</v>
      </c>
      <c r="H87" s="84">
        <f t="shared" si="3"/>
        <v>95000</v>
      </c>
      <c r="I87" s="84">
        <f>_xlfn.XLOOKUP(A87,Resultatberäkning!A:A,Resultatberäkning!AF:AF)</f>
        <v>55095.250000000007</v>
      </c>
    </row>
    <row r="88" spans="1:9" ht="16" x14ac:dyDescent="0.35">
      <c r="A88" s="80" t="s">
        <v>138</v>
      </c>
      <c r="B88" s="81">
        <f>_xlfn.XLOOKUP(A88,Resultatberäkning!A:A,Resultatberäkning!D:D)</f>
        <v>120180</v>
      </c>
      <c r="C88" s="82">
        <f>_xlfn.XLOOKUP(A88,Resultatberäkning!A:A,Resultatberäkning!N:N)</f>
        <v>33.17899192852741</v>
      </c>
      <c r="D88" s="83">
        <f>_xlfn.XLOOKUP(A88,Resultatberäkning!A:A,Resultatberäkning!B:B)</f>
        <v>15585</v>
      </c>
      <c r="E88" s="83">
        <f t="shared" si="2"/>
        <v>517094.58920609968</v>
      </c>
      <c r="F88" s="84">
        <f>_xlfn.XLOOKUP(A88,Resultatberäkning!A:A,Resultatberäkning!X:X)</f>
        <v>119340</v>
      </c>
      <c r="G88" s="84">
        <f>_xlfn.XLOOKUP(A88,Resultatberäkning!A:A,Resultatberäkning!G:G)</f>
        <v>840</v>
      </c>
      <c r="H88" s="84">
        <f t="shared" si="3"/>
        <v>120180</v>
      </c>
      <c r="I88" s="84">
        <f>_xlfn.XLOOKUP(A88,Resultatberäkning!A:A,Resultatberäkning!AF:AF)</f>
        <v>70051.233000000007</v>
      </c>
    </row>
    <row r="89" spans="1:9" ht="16" x14ac:dyDescent="0.35">
      <c r="A89" s="80" t="s">
        <v>139</v>
      </c>
      <c r="B89" s="81">
        <f>_xlfn.XLOOKUP(A89,Resultatberäkning!A:A,Resultatberäkning!D:D)</f>
        <v>282200</v>
      </c>
      <c r="C89" s="82">
        <f>_xlfn.XLOOKUP(A89,Resultatberäkning!A:A,Resultatberäkning!N:N)</f>
        <v>34.79604422985733</v>
      </c>
      <c r="D89" s="83">
        <f>_xlfn.XLOOKUP(A89,Resultatberäkning!A:A,Resultatberäkning!B:B)</f>
        <v>17376</v>
      </c>
      <c r="E89" s="83">
        <f t="shared" si="2"/>
        <v>604616.06453800097</v>
      </c>
      <c r="F89" s="84">
        <f>_xlfn.XLOOKUP(A89,Resultatberäkning!A:A,Resultatberäkning!X:X)</f>
        <v>272000</v>
      </c>
      <c r="G89" s="84">
        <f>_xlfn.XLOOKUP(A89,Resultatberäkning!A:A,Resultatberäkning!G:G)</f>
        <v>10200</v>
      </c>
      <c r="H89" s="84">
        <f t="shared" si="3"/>
        <v>282200</v>
      </c>
      <c r="I89" s="84">
        <f>_xlfn.XLOOKUP(A89,Resultatberäkning!A:A,Resultatberäkning!AF:AF)</f>
        <v>173827.1</v>
      </c>
    </row>
    <row r="90" spans="1:9" ht="16" x14ac:dyDescent="0.35">
      <c r="A90" s="80" t="s">
        <v>320</v>
      </c>
      <c r="B90" s="81">
        <f>_xlfn.XLOOKUP(A90,Resultatberäkning!A:A,Resultatberäkning!D:D)</f>
        <v>113456</v>
      </c>
      <c r="C90" s="82">
        <f>_xlfn.XLOOKUP(A90,Resultatberäkning!A:A,Resultatberäkning!N:N)</f>
        <v>31.204844475642943</v>
      </c>
      <c r="D90" s="83">
        <f>_xlfn.XLOOKUP(A90,Resultatberäkning!A:A,Resultatberäkning!B:B)</f>
        <v>4728</v>
      </c>
      <c r="E90" s="83">
        <f t="shared" si="2"/>
        <v>147536.50468083983</v>
      </c>
      <c r="F90" s="84">
        <f>_xlfn.XLOOKUP(A90,Resultatberäkning!A:A,Resultatberäkning!X:X)</f>
        <v>113456</v>
      </c>
      <c r="G90" s="84">
        <f>_xlfn.XLOOKUP(A90,Resultatberäkning!A:A,Resultatberäkning!G:G)</f>
        <v>0</v>
      </c>
      <c r="H90" s="84">
        <f t="shared" si="3"/>
        <v>113456</v>
      </c>
      <c r="I90" s="84">
        <f>_xlfn.XLOOKUP(A90,Resultatberäkning!A:A,Resultatberäkning!AF:AF)</f>
        <v>66638.907200000016</v>
      </c>
    </row>
    <row r="91" spans="1:9" ht="16" x14ac:dyDescent="0.35">
      <c r="A91" s="80" t="s">
        <v>18</v>
      </c>
      <c r="B91" s="81">
        <f>_xlfn.XLOOKUP(A91,Resultatberäkning!A:A,Resultatberäkning!D:D)</f>
        <v>8228575</v>
      </c>
      <c r="C91" s="82">
        <f>_xlfn.XLOOKUP(A91,Resultatberäkning!A:A,Resultatberäkning!N:N)</f>
        <v>39.014835966526753</v>
      </c>
      <c r="D91" s="83">
        <f>_xlfn.XLOOKUP(A91,Resultatberäkning!A:A,Resultatberäkning!B:B)</f>
        <v>86330</v>
      </c>
      <c r="E91" s="83">
        <f t="shared" si="2"/>
        <v>3368150.7889902545</v>
      </c>
      <c r="F91" s="84">
        <f>_xlfn.XLOOKUP(A91,Resultatberäkning!A:A,Resultatberäkning!X:X)</f>
        <v>3368150.7889902545</v>
      </c>
      <c r="G91" s="84">
        <f>_xlfn.XLOOKUP(A91,Resultatberäkning!A:A,Resultatberäkning!G:G)</f>
        <v>40000</v>
      </c>
      <c r="H91" s="84">
        <f t="shared" si="3"/>
        <v>3408150.7889902545</v>
      </c>
      <c r="I91" s="84">
        <f>_xlfn.XLOOKUP(A91,Resultatberäkning!A:A,Resultatberäkning!AF:AF)</f>
        <v>2068689.5194382609</v>
      </c>
    </row>
    <row r="92" spans="1:9" ht="16" x14ac:dyDescent="0.35">
      <c r="A92" s="80" t="s">
        <v>87</v>
      </c>
      <c r="B92" s="81">
        <f>_xlfn.XLOOKUP(A92,Resultatberäkning!A:A,Resultatberäkning!D:D)</f>
        <v>3866700</v>
      </c>
      <c r="C92" s="82">
        <f>_xlfn.XLOOKUP(A92,Resultatberäkning!A:A,Resultatberäkning!N:N)</f>
        <v>41.462521217592617</v>
      </c>
      <c r="D92" s="83">
        <f>_xlfn.XLOOKUP(A92,Resultatberäkning!A:A,Resultatberäkning!B:B)</f>
        <v>146161</v>
      </c>
      <c r="E92" s="83">
        <f t="shared" si="2"/>
        <v>6060203.5636845548</v>
      </c>
      <c r="F92" s="84">
        <f>_xlfn.XLOOKUP(A92,Resultatberäkning!A:A,Resultatberäkning!X:X)</f>
        <v>3864000</v>
      </c>
      <c r="G92" s="84">
        <f>_xlfn.XLOOKUP(A92,Resultatberäkning!A:A,Resultatberäkning!G:G)</f>
        <v>2700</v>
      </c>
      <c r="H92" s="84">
        <f t="shared" si="3"/>
        <v>3866700</v>
      </c>
      <c r="I92" s="84">
        <f>_xlfn.XLOOKUP(A92,Resultatberäkning!A:A,Resultatberäkning!AF:AF)</f>
        <v>2243626.8000000003</v>
      </c>
    </row>
    <row r="93" spans="1:9" ht="16" x14ac:dyDescent="0.35">
      <c r="A93" s="80" t="s">
        <v>322</v>
      </c>
      <c r="B93" s="81">
        <f>_xlfn.XLOOKUP(A93,Resultatberäkning!A:A,Resultatberäkning!D:D)</f>
        <v>113776</v>
      </c>
      <c r="C93" s="82">
        <f>_xlfn.XLOOKUP(A93,Resultatberäkning!A:A,Resultatberäkning!N:N)</f>
        <v>31.948375856154957</v>
      </c>
      <c r="D93" s="83">
        <f>_xlfn.XLOOKUP(A93,Resultatberäkning!A:A,Resultatberäkning!B:B)</f>
        <v>15547</v>
      </c>
      <c r="E93" s="83">
        <f t="shared" si="2"/>
        <v>496701.39943564113</v>
      </c>
      <c r="F93" s="84">
        <f>_xlfn.XLOOKUP(A93,Resultatberäkning!A:A,Resultatberäkning!X:X)</f>
        <v>107320</v>
      </c>
      <c r="G93" s="84">
        <f>_xlfn.XLOOKUP(A93,Resultatberäkning!A:A,Resultatberäkning!G:G)</f>
        <v>6456</v>
      </c>
      <c r="H93" s="84">
        <f t="shared" si="3"/>
        <v>113776</v>
      </c>
      <c r="I93" s="84">
        <f>_xlfn.XLOOKUP(A93,Resultatberäkning!A:A,Resultatberäkning!AF:AF)</f>
        <v>68696.233999999997</v>
      </c>
    </row>
    <row r="94" spans="1:9" ht="16" x14ac:dyDescent="0.35">
      <c r="A94" s="80" t="s">
        <v>110</v>
      </c>
      <c r="B94" s="81">
        <f>_xlfn.XLOOKUP(A94,Resultatberäkning!A:A,Resultatberäkning!D:D)</f>
        <v>1226800</v>
      </c>
      <c r="C94" s="82">
        <f>_xlfn.XLOOKUP(A94,Resultatberäkning!A:A,Resultatberäkning!N:N)</f>
        <v>40.593533621294021</v>
      </c>
      <c r="D94" s="83">
        <f>_xlfn.XLOOKUP(A94,Resultatberäkning!A:A,Resultatberäkning!B:B)</f>
        <v>72304</v>
      </c>
      <c r="E94" s="83">
        <f t="shared" si="2"/>
        <v>2935074.8549540429</v>
      </c>
      <c r="F94" s="84">
        <f>_xlfn.XLOOKUP(A94,Resultatberäkning!A:A,Resultatberäkning!X:X)</f>
        <v>1218000</v>
      </c>
      <c r="G94" s="84">
        <f>_xlfn.XLOOKUP(A94,Resultatberäkning!A:A,Resultatberäkning!G:G)</f>
        <v>8800</v>
      </c>
      <c r="H94" s="84">
        <f t="shared" si="3"/>
        <v>1226800</v>
      </c>
      <c r="I94" s="84">
        <f>_xlfn.XLOOKUP(A94,Resultatberäkning!A:A,Resultatberäkning!AF:AF)</f>
        <v>740592.125</v>
      </c>
    </row>
    <row r="95" spans="1:9" ht="16" x14ac:dyDescent="0.35">
      <c r="A95" s="80" t="s">
        <v>184</v>
      </c>
      <c r="B95" s="81">
        <f>_xlfn.XLOOKUP(A95,Resultatberäkning!A:A,Resultatberäkning!D:D)</f>
        <v>135900</v>
      </c>
      <c r="C95" s="82">
        <f>_xlfn.XLOOKUP(A95,Resultatberäkning!A:A,Resultatberäkning!N:N)</f>
        <v>34.016923841715744</v>
      </c>
      <c r="D95" s="83">
        <f>_xlfn.XLOOKUP(A95,Resultatberäkning!A:A,Resultatberäkning!B:B)</f>
        <v>7061</v>
      </c>
      <c r="E95" s="83">
        <f t="shared" si="2"/>
        <v>240193.49924635488</v>
      </c>
      <c r="F95" s="84">
        <f>_xlfn.XLOOKUP(A95,Resultatberäkning!A:A,Resultatberäkning!X:X)</f>
        <v>134550</v>
      </c>
      <c r="G95" s="84">
        <f>_xlfn.XLOOKUP(A95,Resultatberäkning!A:A,Resultatberäkning!G:G)</f>
        <v>1350</v>
      </c>
      <c r="H95" s="84">
        <f t="shared" si="3"/>
        <v>135900</v>
      </c>
      <c r="I95" s="84">
        <f>_xlfn.XLOOKUP(A95,Resultatberäkning!A:A,Resultatberäkning!AF:AF)</f>
        <v>79382.272500000006</v>
      </c>
    </row>
    <row r="96" spans="1:9" ht="16" x14ac:dyDescent="0.35">
      <c r="A96" s="80" t="s">
        <v>123</v>
      </c>
      <c r="B96" s="81">
        <f>_xlfn.XLOOKUP(A96,Resultatberäkning!A:A,Resultatberäkning!D:D)</f>
        <v>1959894</v>
      </c>
      <c r="C96" s="82">
        <f>_xlfn.XLOOKUP(A96,Resultatberäkning!A:A,Resultatberäkning!N:N)</f>
        <v>33.142373934982743</v>
      </c>
      <c r="D96" s="83">
        <f>_xlfn.XLOOKUP(A96,Resultatberäkning!A:A,Resultatberäkning!B:B)</f>
        <v>31996</v>
      </c>
      <c r="E96" s="83">
        <f t="shared" si="2"/>
        <v>1060423.3964237079</v>
      </c>
      <c r="F96" s="84">
        <f>_xlfn.XLOOKUP(A96,Resultatberäkning!A:A,Resultatberäkning!X:X)</f>
        <v>1060423.3964237079</v>
      </c>
      <c r="G96" s="84">
        <f>_xlfn.XLOOKUP(A96,Resultatberäkning!A:A,Resultatberäkning!G:G)</f>
        <v>4200</v>
      </c>
      <c r="H96" s="84">
        <f t="shared" si="3"/>
        <v>1064623.3964237079</v>
      </c>
      <c r="I96" s="84">
        <f>_xlfn.XLOOKUP(A96,Resultatberäkning!A:A,Resultatberäkning!AF:AF)</f>
        <v>619192.54875592957</v>
      </c>
    </row>
    <row r="97" spans="1:9" ht="16" x14ac:dyDescent="0.35">
      <c r="A97" s="80" t="s">
        <v>243</v>
      </c>
      <c r="B97" s="81">
        <f>_xlfn.XLOOKUP(A97,Resultatberäkning!A:A,Resultatberäkning!D:D)</f>
        <v>563856</v>
      </c>
      <c r="C97" s="82">
        <f>_xlfn.XLOOKUP(A97,Resultatberäkning!A:A,Resultatberäkning!N:N)</f>
        <v>33.426261954813107</v>
      </c>
      <c r="D97" s="83">
        <f>_xlfn.XLOOKUP(A97,Resultatberäkning!A:A,Resultatberäkning!B:B)</f>
        <v>30261</v>
      </c>
      <c r="E97" s="83">
        <f t="shared" si="2"/>
        <v>1011512.1130145994</v>
      </c>
      <c r="F97" s="84">
        <f>_xlfn.XLOOKUP(A97,Resultatberäkning!A:A,Resultatberäkning!X:X)</f>
        <v>561731</v>
      </c>
      <c r="G97" s="84">
        <f>_xlfn.XLOOKUP(A97,Resultatberäkning!A:A,Resultatberäkning!G:G)</f>
        <v>2125</v>
      </c>
      <c r="H97" s="84">
        <f t="shared" si="3"/>
        <v>563856</v>
      </c>
      <c r="I97" s="84">
        <f>_xlfn.XLOOKUP(A97,Resultatberäkning!A:A,Resultatberäkning!AF:AF)</f>
        <v>327900.89345000003</v>
      </c>
    </row>
    <row r="98" spans="1:9" ht="16" x14ac:dyDescent="0.35">
      <c r="A98" s="80" t="s">
        <v>121</v>
      </c>
      <c r="B98" s="81">
        <f>_xlfn.XLOOKUP(A98,Resultatberäkning!A:A,Resultatberäkning!D:D)</f>
        <v>1871679</v>
      </c>
      <c r="C98" s="82">
        <f>_xlfn.XLOOKUP(A98,Resultatberäkning!A:A,Resultatberäkning!N:N)</f>
        <v>32.325937833518914</v>
      </c>
      <c r="D98" s="83">
        <f>_xlfn.XLOOKUP(A98,Resultatberäkning!A:A,Resultatberäkning!B:B)</f>
        <v>66420</v>
      </c>
      <c r="E98" s="83">
        <f t="shared" si="2"/>
        <v>2147088.7909023263</v>
      </c>
      <c r="F98" s="84">
        <f>_xlfn.XLOOKUP(A98,Resultatberäkning!A:A,Resultatberäkning!X:X)</f>
        <v>1871679</v>
      </c>
      <c r="G98" s="84">
        <f>_xlfn.XLOOKUP(A98,Resultatberäkning!A:A,Resultatberäkning!G:G)</f>
        <v>0</v>
      </c>
      <c r="H98" s="84">
        <f t="shared" si="3"/>
        <v>1871679</v>
      </c>
      <c r="I98" s="84">
        <f>_xlfn.XLOOKUP(A98,Resultatberäkning!A:A,Resultatberäkning!AF:AF)</f>
        <v>1085480.2360500002</v>
      </c>
    </row>
    <row r="99" spans="1:9" ht="16" x14ac:dyDescent="0.35">
      <c r="A99" s="80" t="s">
        <v>227</v>
      </c>
      <c r="B99" s="81">
        <f>_xlfn.XLOOKUP(A99,Resultatberäkning!A:A,Resultatberäkning!D:D)</f>
        <v>1960000</v>
      </c>
      <c r="C99" s="82">
        <f>_xlfn.XLOOKUP(A99,Resultatberäkning!A:A,Resultatberäkning!N:N)</f>
        <v>40.319839516843565</v>
      </c>
      <c r="D99" s="83">
        <f>_xlfn.XLOOKUP(A99,Resultatberäkning!A:A,Resultatberäkning!B:B)</f>
        <v>97233</v>
      </c>
      <c r="E99" s="83">
        <f t="shared" si="2"/>
        <v>3920418.9557412504</v>
      </c>
      <c r="F99" s="84">
        <f>_xlfn.XLOOKUP(A99,Resultatberäkning!A:A,Resultatberäkning!X:X)</f>
        <v>1950000</v>
      </c>
      <c r="G99" s="84">
        <f>_xlfn.XLOOKUP(A99,Resultatberäkning!A:A,Resultatberäkning!G:G)</f>
        <v>10000</v>
      </c>
      <c r="H99" s="84">
        <f t="shared" si="3"/>
        <v>1960000</v>
      </c>
      <c r="I99" s="84">
        <f>_xlfn.XLOOKUP(A99,Resultatberäkning!A:A,Resultatberäkning!AF:AF)</f>
        <v>1140902.5000000002</v>
      </c>
    </row>
    <row r="100" spans="1:9" ht="16" x14ac:dyDescent="0.35">
      <c r="A100" s="80" t="s">
        <v>61</v>
      </c>
      <c r="B100" s="81">
        <f>_xlfn.XLOOKUP(A100,Resultatberäkning!A:A,Resultatberäkning!D:D)</f>
        <v>1690000</v>
      </c>
      <c r="C100" s="82">
        <f>_xlfn.XLOOKUP(A100,Resultatberäkning!A:A,Resultatberäkning!N:N)</f>
        <v>33.15791506923707</v>
      </c>
      <c r="D100" s="83">
        <f>_xlfn.XLOOKUP(A100,Resultatberäkning!A:A,Resultatberäkning!B:B)</f>
        <v>34324</v>
      </c>
      <c r="E100" s="83">
        <f t="shared" si="2"/>
        <v>1138112.2768364933</v>
      </c>
      <c r="F100" s="84">
        <f>_xlfn.XLOOKUP(A100,Resultatberäkning!A:A,Resultatberäkning!X:X)</f>
        <v>1138112.2768364933</v>
      </c>
      <c r="G100" s="84">
        <f>_xlfn.XLOOKUP(A100,Resultatberäkning!A:A,Resultatberäkning!G:G)</f>
        <v>5000</v>
      </c>
      <c r="H100" s="84">
        <f t="shared" si="3"/>
        <v>1143112.2768364933</v>
      </c>
      <c r="I100" s="84">
        <f>_xlfn.XLOOKUP(A100,Resultatberäkning!A:A,Resultatberäkning!AF:AF)</f>
        <v>669303.97811350692</v>
      </c>
    </row>
    <row r="101" spans="1:9" ht="16" x14ac:dyDescent="0.35">
      <c r="A101" s="80" t="s">
        <v>216</v>
      </c>
      <c r="B101" s="81">
        <f>_xlfn.XLOOKUP(A101,Resultatberäkning!A:A,Resultatberäkning!D:D)</f>
        <v>552800</v>
      </c>
      <c r="C101" s="82">
        <f>_xlfn.XLOOKUP(A101,Resultatberäkning!A:A,Resultatberäkning!N:N)</f>
        <v>33.371421872098153</v>
      </c>
      <c r="D101" s="83">
        <f>_xlfn.XLOOKUP(A101,Resultatberäkning!A:A,Resultatberäkning!B:B)</f>
        <v>12085</v>
      </c>
      <c r="E101" s="83">
        <f t="shared" si="2"/>
        <v>403293.63332430617</v>
      </c>
      <c r="F101" s="84">
        <f>_xlfn.XLOOKUP(A101,Resultatberäkning!A:A,Resultatberäkning!X:X)</f>
        <v>403293.63332430617</v>
      </c>
      <c r="G101" s="84">
        <f>_xlfn.XLOOKUP(A101,Resultatberäkning!A:A,Resultatberäkning!G:G)</f>
        <v>10700</v>
      </c>
      <c r="H101" s="84">
        <f t="shared" si="3"/>
        <v>413993.63332430617</v>
      </c>
      <c r="I101" s="84">
        <f>_xlfn.XLOOKUP(A101,Resultatberäkning!A:A,Resultatberäkning!AF:AF)</f>
        <v>244590.1426464314</v>
      </c>
    </row>
    <row r="102" spans="1:9" ht="16" x14ac:dyDescent="0.35">
      <c r="A102" s="80" t="s">
        <v>68</v>
      </c>
      <c r="B102" s="81">
        <f>_xlfn.XLOOKUP(A102,Resultatberäkning!A:A,Resultatberäkning!D:D)</f>
        <v>61330</v>
      </c>
      <c r="C102" s="82">
        <f>_xlfn.XLOOKUP(A102,Resultatberäkning!A:A,Resultatberäkning!N:N)</f>
        <v>32.306952937535186</v>
      </c>
      <c r="D102" s="83">
        <f>_xlfn.XLOOKUP(A102,Resultatberäkning!A:A,Resultatberäkning!B:B)</f>
        <v>9992</v>
      </c>
      <c r="E102" s="83">
        <f t="shared" si="2"/>
        <v>322811.07375185157</v>
      </c>
      <c r="F102" s="84">
        <f>_xlfn.XLOOKUP(A102,Resultatberäkning!A:A,Resultatberäkning!X:X)</f>
        <v>58200</v>
      </c>
      <c r="G102" s="84">
        <f>_xlfn.XLOOKUP(A102,Resultatberäkning!A:A,Resultatberäkning!G:G)</f>
        <v>3130</v>
      </c>
      <c r="H102" s="84">
        <f t="shared" si="3"/>
        <v>61330</v>
      </c>
      <c r="I102" s="84">
        <f>_xlfn.XLOOKUP(A102,Resultatberäkning!A:A,Resultatberäkning!AF:AF)</f>
        <v>37303.140000000007</v>
      </c>
    </row>
    <row r="103" spans="1:9" ht="16" x14ac:dyDescent="0.35">
      <c r="A103" s="80" t="s">
        <v>331</v>
      </c>
      <c r="B103" s="81">
        <f>_xlfn.XLOOKUP(A103,Resultatberäkning!A:A,Resultatberäkning!D:D)</f>
        <v>514000</v>
      </c>
      <c r="C103" s="82">
        <f>_xlfn.XLOOKUP(A103,Resultatberäkning!A:A,Resultatberäkning!N:N)</f>
        <v>29.873305722816912</v>
      </c>
      <c r="D103" s="83">
        <f>_xlfn.XLOOKUP(A103,Resultatberäkning!A:A,Resultatberäkning!B:B)</f>
        <v>22433</v>
      </c>
      <c r="E103" s="83">
        <f t="shared" si="2"/>
        <v>670147.86727995181</v>
      </c>
      <c r="F103" s="84">
        <f>_xlfn.XLOOKUP(A103,Resultatberäkning!A:A,Resultatberäkning!X:X)</f>
        <v>500000</v>
      </c>
      <c r="G103" s="84">
        <f>_xlfn.XLOOKUP(A103,Resultatberäkning!A:A,Resultatberäkning!G:G)</f>
        <v>14000</v>
      </c>
      <c r="H103" s="84">
        <f t="shared" si="3"/>
        <v>514000</v>
      </c>
      <c r="I103" s="84">
        <f>_xlfn.XLOOKUP(A103,Resultatberäkning!A:A,Resultatberäkning!AF:AF)</f>
        <v>303975.00000000006</v>
      </c>
    </row>
    <row r="104" spans="1:9" ht="16" x14ac:dyDescent="0.35">
      <c r="A104" s="80" t="s">
        <v>144</v>
      </c>
      <c r="B104" s="81">
        <f>_xlfn.XLOOKUP(A104,Resultatberäkning!A:A,Resultatberäkning!D:D)</f>
        <v>24750</v>
      </c>
      <c r="C104" s="82">
        <f>_xlfn.XLOOKUP(A104,Resultatberäkning!A:A,Resultatberäkning!N:N)</f>
        <v>35.945325133078263</v>
      </c>
      <c r="D104" s="83">
        <f>_xlfn.XLOOKUP(A104,Resultatberäkning!A:A,Resultatberäkning!B:B)</f>
        <v>17723</v>
      </c>
      <c r="E104" s="83">
        <f t="shared" si="2"/>
        <v>637058.99733354605</v>
      </c>
      <c r="F104" s="84">
        <f>_xlfn.XLOOKUP(A104,Resultatberäkning!A:A,Resultatberäkning!X:X)</f>
        <v>22050</v>
      </c>
      <c r="G104" s="84">
        <f>_xlfn.XLOOKUP(A104,Resultatberäkning!A:A,Resultatberäkning!G:G)</f>
        <v>2700</v>
      </c>
      <c r="H104" s="84">
        <f t="shared" si="3"/>
        <v>24750</v>
      </c>
      <c r="I104" s="84">
        <f>_xlfn.XLOOKUP(A104,Resultatberäkning!A:A,Resultatberäkning!AF:AF)</f>
        <v>15487.897500000001</v>
      </c>
    </row>
    <row r="105" spans="1:9" ht="16" x14ac:dyDescent="0.35">
      <c r="A105" s="80" t="s">
        <v>47</v>
      </c>
      <c r="B105" s="81">
        <f>_xlfn.XLOOKUP(A105,Resultatberäkning!A:A,Resultatberäkning!D:D)</f>
        <v>271448</v>
      </c>
      <c r="C105" s="82">
        <f>_xlfn.XLOOKUP(A105,Resultatberäkning!A:A,Resultatberäkning!N:N)</f>
        <v>34.9385250279338</v>
      </c>
      <c r="D105" s="83">
        <f>_xlfn.XLOOKUP(A105,Resultatberäkning!A:A,Resultatberäkning!B:B)</f>
        <v>20714</v>
      </c>
      <c r="E105" s="83">
        <f t="shared" si="2"/>
        <v>723716.60742862069</v>
      </c>
      <c r="F105" s="84">
        <f>_xlfn.XLOOKUP(A105,Resultatberäkning!A:A,Resultatberäkning!X:X)</f>
        <v>267260</v>
      </c>
      <c r="G105" s="84">
        <f>_xlfn.XLOOKUP(A105,Resultatberäkning!A:A,Resultatberäkning!G:G)</f>
        <v>4188</v>
      </c>
      <c r="H105" s="84">
        <f t="shared" si="3"/>
        <v>271448</v>
      </c>
      <c r="I105" s="84">
        <f>_xlfn.XLOOKUP(A105,Resultatberäkning!A:A,Resultatberäkning!AF:AF)</f>
        <v>159185.43700000001</v>
      </c>
    </row>
    <row r="106" spans="1:9" ht="16" x14ac:dyDescent="0.35">
      <c r="A106" s="80" t="s">
        <v>289</v>
      </c>
      <c r="B106" s="81">
        <f>_xlfn.XLOOKUP(A106,Resultatberäkning!A:A,Resultatberäkning!D:D)</f>
        <v>337600</v>
      </c>
      <c r="C106" s="82">
        <f>_xlfn.XLOOKUP(A106,Resultatberäkning!A:A,Resultatberäkning!N:N)</f>
        <v>31.008052546509603</v>
      </c>
      <c r="D106" s="83">
        <f>_xlfn.XLOOKUP(A106,Resultatberäkning!A:A,Resultatberäkning!B:B)</f>
        <v>17631</v>
      </c>
      <c r="E106" s="83">
        <f t="shared" si="2"/>
        <v>546702.97444751079</v>
      </c>
      <c r="F106" s="84">
        <f>_xlfn.XLOOKUP(A106,Resultatberäkning!A:A,Resultatberäkning!X:X)</f>
        <v>336600</v>
      </c>
      <c r="G106" s="84">
        <f>_xlfn.XLOOKUP(A106,Resultatberäkning!A:A,Resultatberäkning!G:G)</f>
        <v>1000</v>
      </c>
      <c r="H106" s="84">
        <f t="shared" si="3"/>
        <v>337600</v>
      </c>
      <c r="I106" s="84">
        <f>_xlfn.XLOOKUP(A106,Resultatberäkning!A:A,Resultatberäkning!AF:AF)</f>
        <v>196211.17</v>
      </c>
    </row>
    <row r="107" spans="1:9" ht="16" x14ac:dyDescent="0.35">
      <c r="A107" s="80" t="s">
        <v>155</v>
      </c>
      <c r="B107" s="81">
        <f>_xlfn.XLOOKUP(A107,Resultatberäkning!A:A,Resultatberäkning!D:D)</f>
        <v>4749545</v>
      </c>
      <c r="C107" s="82">
        <f>_xlfn.XLOOKUP(A107,Resultatberäkning!A:A,Resultatberäkning!N:N)</f>
        <v>42.421745957642358</v>
      </c>
      <c r="D107" s="83">
        <f>_xlfn.XLOOKUP(A107,Resultatberäkning!A:A,Resultatberäkning!B:B)</f>
        <v>86560</v>
      </c>
      <c r="E107" s="83">
        <f t="shared" si="2"/>
        <v>3672026.3300935226</v>
      </c>
      <c r="F107" s="84">
        <f>_xlfn.XLOOKUP(A107,Resultatberäkning!A:A,Resultatberäkning!X:X)</f>
        <v>3672026.3300935226</v>
      </c>
      <c r="G107" s="84">
        <f>_xlfn.XLOOKUP(A107,Resultatberäkning!A:A,Resultatberäkning!G:G)</f>
        <v>10000</v>
      </c>
      <c r="H107" s="84">
        <f t="shared" si="3"/>
        <v>3682026.3300935226</v>
      </c>
      <c r="I107" s="84">
        <f>_xlfn.XLOOKUP(A107,Resultatberäkning!A:A,Resultatberäkning!AF:AF)</f>
        <v>2139591.6701377383</v>
      </c>
    </row>
    <row r="108" spans="1:9" ht="16" x14ac:dyDescent="0.35">
      <c r="A108" s="80" t="s">
        <v>228</v>
      </c>
      <c r="B108" s="81">
        <f>_xlfn.XLOOKUP(A108,Resultatberäkning!A:A,Resultatberäkning!D:D)</f>
        <v>709736</v>
      </c>
      <c r="C108" s="82">
        <f>_xlfn.XLOOKUP(A108,Resultatberäkning!A:A,Resultatberäkning!N:N)</f>
        <v>38.859435781586349</v>
      </c>
      <c r="D108" s="83">
        <f>_xlfn.XLOOKUP(A108,Resultatberäkning!A:A,Resultatberäkning!B:B)</f>
        <v>23817</v>
      </c>
      <c r="E108" s="83">
        <f t="shared" si="2"/>
        <v>925515.18201004202</v>
      </c>
      <c r="F108" s="84">
        <f>_xlfn.XLOOKUP(A108,Resultatberäkning!A:A,Resultatberäkning!X:X)</f>
        <v>708832</v>
      </c>
      <c r="G108" s="84">
        <f>_xlfn.XLOOKUP(A108,Resultatberäkning!A:A,Resultatberäkning!G:G)</f>
        <v>904</v>
      </c>
      <c r="H108" s="84">
        <f t="shared" si="3"/>
        <v>709736</v>
      </c>
      <c r="I108" s="84">
        <f>_xlfn.XLOOKUP(A108,Resultatberäkning!A:A,Resultatberäkning!AF:AF)</f>
        <v>411991.11840000004</v>
      </c>
    </row>
    <row r="109" spans="1:9" ht="16" x14ac:dyDescent="0.35">
      <c r="A109" s="80" t="s">
        <v>295</v>
      </c>
      <c r="B109" s="81">
        <f>_xlfn.XLOOKUP(A109,Resultatberäkning!A:A,Resultatberäkning!D:D)</f>
        <v>0</v>
      </c>
      <c r="C109" s="82">
        <f>_xlfn.XLOOKUP(A109,Resultatberäkning!A:A,Resultatberäkning!N:N)</f>
        <v>31.119695561919226</v>
      </c>
      <c r="D109" s="83">
        <f>_xlfn.XLOOKUP(A109,Resultatberäkning!A:A,Resultatberäkning!B:B)</f>
        <v>15595</v>
      </c>
      <c r="E109" s="83">
        <f t="shared" si="2"/>
        <v>485311.65228813031</v>
      </c>
      <c r="F109" s="84">
        <f>_xlfn.XLOOKUP(A109,Resultatberäkning!A:A,Resultatberäkning!X:X)</f>
        <v>0</v>
      </c>
      <c r="G109" s="84">
        <f>_xlfn.XLOOKUP(A109,Resultatberäkning!A:A,Resultatberäkning!G:G)</f>
        <v>0</v>
      </c>
      <c r="H109" s="84">
        <f t="shared" si="3"/>
        <v>0</v>
      </c>
      <c r="I109" s="84">
        <f>_xlfn.XLOOKUP(A109,Resultatberäkning!A:A,Resultatberäkning!AF:AF)</f>
        <v>0</v>
      </c>
    </row>
    <row r="110" spans="1:9" ht="16" x14ac:dyDescent="0.35">
      <c r="A110" s="80" t="s">
        <v>241</v>
      </c>
      <c r="B110" s="81">
        <f>_xlfn.XLOOKUP(A110,Resultatberäkning!A:A,Resultatberäkning!D:D)</f>
        <v>701300</v>
      </c>
      <c r="C110" s="82">
        <f>_xlfn.XLOOKUP(A110,Resultatberäkning!A:A,Resultatberäkning!N:N)</f>
        <v>35.0412121059762</v>
      </c>
      <c r="D110" s="83">
        <f>_xlfn.XLOOKUP(A110,Resultatberäkning!A:A,Resultatberäkning!B:B)</f>
        <v>22516</v>
      </c>
      <c r="E110" s="83">
        <f t="shared" si="2"/>
        <v>788987.93177816016</v>
      </c>
      <c r="F110" s="84">
        <f>_xlfn.XLOOKUP(A110,Resultatberäkning!A:A,Resultatberäkning!X:X)</f>
        <v>701300</v>
      </c>
      <c r="G110" s="84">
        <f>_xlfn.XLOOKUP(A110,Resultatberäkning!A:A,Resultatberäkning!G:G)</f>
        <v>0</v>
      </c>
      <c r="H110" s="84">
        <f t="shared" si="3"/>
        <v>701300</v>
      </c>
      <c r="I110" s="84">
        <f>_xlfn.XLOOKUP(A110,Resultatberäkning!A:A,Resultatberäkning!AF:AF)</f>
        <v>406718.93500000006</v>
      </c>
    </row>
    <row r="111" spans="1:9" ht="16" x14ac:dyDescent="0.35">
      <c r="A111" s="80" t="s">
        <v>165</v>
      </c>
      <c r="B111" s="81">
        <f>_xlfn.XLOOKUP(A111,Resultatberäkning!A:A,Resultatberäkning!D:D)</f>
        <v>2700618</v>
      </c>
      <c r="C111" s="82">
        <f>_xlfn.XLOOKUP(A111,Resultatberäkning!A:A,Resultatberäkning!N:N)</f>
        <v>34.644778789159453</v>
      </c>
      <c r="D111" s="83">
        <f>_xlfn.XLOOKUP(A111,Resultatberäkning!A:A,Resultatberäkning!B:B)</f>
        <v>85653</v>
      </c>
      <c r="E111" s="83">
        <f t="shared" si="2"/>
        <v>2967429.2376278746</v>
      </c>
      <c r="F111" s="84">
        <f>_xlfn.XLOOKUP(A111,Resultatberäkning!A:A,Resultatberäkning!X:X)</f>
        <v>2692618</v>
      </c>
      <c r="G111" s="84">
        <f>_xlfn.XLOOKUP(A111,Resultatberäkning!A:A,Resultatberäkning!G:G)</f>
        <v>8000</v>
      </c>
      <c r="H111" s="84">
        <f t="shared" si="3"/>
        <v>2700618</v>
      </c>
      <c r="I111" s="84">
        <f>_xlfn.XLOOKUP(A111,Resultatberäkning!A:A,Resultatberäkning!AF:AF)</f>
        <v>1569583.8091000002</v>
      </c>
    </row>
    <row r="112" spans="1:9" ht="16" x14ac:dyDescent="0.35">
      <c r="A112" s="80" t="s">
        <v>249</v>
      </c>
      <c r="B112" s="81">
        <f>_xlfn.XLOOKUP(A112,Resultatberäkning!A:A,Resultatberäkning!D:D)</f>
        <v>301200</v>
      </c>
      <c r="C112" s="82">
        <f>_xlfn.XLOOKUP(A112,Resultatberäkning!A:A,Resultatberäkning!N:N)</f>
        <v>35.094092164471533</v>
      </c>
      <c r="D112" s="83">
        <f>_xlfn.XLOOKUP(A112,Resultatberäkning!A:A,Resultatberäkning!B:B)</f>
        <v>8643</v>
      </c>
      <c r="E112" s="83">
        <f t="shared" si="2"/>
        <v>303318.23857752746</v>
      </c>
      <c r="F112" s="84">
        <f>_xlfn.XLOOKUP(A112,Resultatberäkning!A:A,Resultatberäkning!X:X)</f>
        <v>296200</v>
      </c>
      <c r="G112" s="84">
        <f>_xlfn.XLOOKUP(A112,Resultatberäkning!A:A,Resultatberäkning!G:G)</f>
        <v>5000</v>
      </c>
      <c r="H112" s="84">
        <f t="shared" si="3"/>
        <v>301200</v>
      </c>
      <c r="I112" s="84">
        <f>_xlfn.XLOOKUP(A112,Resultatberäkning!A:A,Resultatberäkning!AF:AF)</f>
        <v>179721.54</v>
      </c>
    </row>
    <row r="113" spans="1:9" ht="16" x14ac:dyDescent="0.35">
      <c r="A113" s="80" t="s">
        <v>199</v>
      </c>
      <c r="B113" s="81">
        <f>_xlfn.XLOOKUP(A113,Resultatberäkning!A:A,Resultatberäkning!D:D)</f>
        <v>2667201</v>
      </c>
      <c r="C113" s="82">
        <f>_xlfn.XLOOKUP(A113,Resultatberäkning!A:A,Resultatberäkning!N:N)</f>
        <v>36.150897819339384</v>
      </c>
      <c r="D113" s="83">
        <f>_xlfn.XLOOKUP(A113,Resultatberäkning!A:A,Resultatberäkning!B:B)</f>
        <v>49785</v>
      </c>
      <c r="E113" s="83">
        <f t="shared" si="2"/>
        <v>1799772.4479358112</v>
      </c>
      <c r="F113" s="84">
        <f>_xlfn.XLOOKUP(A113,Resultatberäkning!A:A,Resultatberäkning!X:X)</f>
        <v>1799772.4479358112</v>
      </c>
      <c r="G113" s="84">
        <f>_xlfn.XLOOKUP(A113,Resultatberäkning!A:A,Resultatberäkning!G:G)</f>
        <v>25000</v>
      </c>
      <c r="H113" s="84">
        <f t="shared" si="3"/>
        <v>1824772.4479358112</v>
      </c>
      <c r="I113" s="84">
        <f>_xlfn.XLOOKUP(A113,Resultatberäkning!A:A,Resultatberäkning!AF:AF)</f>
        <v>1071639.2609534131</v>
      </c>
    </row>
    <row r="114" spans="1:9" ht="16" x14ac:dyDescent="0.35">
      <c r="A114" s="80" t="s">
        <v>133</v>
      </c>
      <c r="B114" s="81">
        <f>_xlfn.XLOOKUP(A114,Resultatberäkning!A:A,Resultatberäkning!D:D)</f>
        <v>1212832</v>
      </c>
      <c r="C114" s="82">
        <f>_xlfn.XLOOKUP(A114,Resultatberäkning!A:A,Resultatberäkning!N:N)</f>
        <v>35.884354946921114</v>
      </c>
      <c r="D114" s="83">
        <f>_xlfn.XLOOKUP(A114,Resultatberäkning!A:A,Resultatberäkning!B:B)</f>
        <v>32430</v>
      </c>
      <c r="E114" s="83">
        <f t="shared" si="2"/>
        <v>1163729.6309286517</v>
      </c>
      <c r="F114" s="84">
        <f>_xlfn.XLOOKUP(A114,Resultatberäkning!A:A,Resultatberäkning!X:X)</f>
        <v>1163729.6309286517</v>
      </c>
      <c r="G114" s="84">
        <f>_xlfn.XLOOKUP(A114,Resultatberäkning!A:A,Resultatberäkning!G:G)</f>
        <v>26000</v>
      </c>
      <c r="H114" s="84">
        <f t="shared" si="3"/>
        <v>1189729.6309286517</v>
      </c>
      <c r="I114" s="84">
        <f>_xlfn.XLOOKUP(A114,Resultatberäkning!A:A,Resultatberäkning!AF:AF)</f>
        <v>716556.19187176891</v>
      </c>
    </row>
    <row r="115" spans="1:9" ht="16" x14ac:dyDescent="0.35">
      <c r="A115" s="80" t="s">
        <v>255</v>
      </c>
      <c r="B115" s="81">
        <f>_xlfn.XLOOKUP(A115,Resultatberäkning!A:A,Resultatberäkning!D:D)</f>
        <v>2499640</v>
      </c>
      <c r="C115" s="82">
        <f>_xlfn.XLOOKUP(A115,Resultatberäkning!A:A,Resultatberäkning!N:N)</f>
        <v>39.807823481672351</v>
      </c>
      <c r="D115" s="83">
        <f>_xlfn.XLOOKUP(A115,Resultatberäkning!A:A,Resultatberäkning!B:B)</f>
        <v>25978</v>
      </c>
      <c r="E115" s="83">
        <f t="shared" si="2"/>
        <v>1034127.6384068843</v>
      </c>
      <c r="F115" s="84">
        <f>_xlfn.XLOOKUP(A115,Resultatberäkning!A:A,Resultatberäkning!X:X)</f>
        <v>1034127.6384068843</v>
      </c>
      <c r="G115" s="84">
        <f>_xlfn.XLOOKUP(A115,Resultatberäkning!A:A,Resultatberäkning!G:G)</f>
        <v>8640</v>
      </c>
      <c r="H115" s="84">
        <f t="shared" si="3"/>
        <v>1042767.6384068843</v>
      </c>
      <c r="I115" s="84">
        <f>_xlfn.XLOOKUP(A115,Resultatberäkning!A:A,Resultatberäkning!AF:AF)</f>
        <v>608382.32389407267</v>
      </c>
    </row>
    <row r="116" spans="1:9" ht="16" x14ac:dyDescent="0.35">
      <c r="A116" s="80" t="s">
        <v>162</v>
      </c>
      <c r="B116" s="81">
        <f>_xlfn.XLOOKUP(A116,Resultatberäkning!A:A,Resultatberäkning!D:D)</f>
        <v>892229</v>
      </c>
      <c r="C116" s="82">
        <f>_xlfn.XLOOKUP(A116,Resultatberäkning!A:A,Resultatberäkning!N:N)</f>
        <v>34.983579251215197</v>
      </c>
      <c r="D116" s="83">
        <f>_xlfn.XLOOKUP(A116,Resultatberäkning!A:A,Resultatberäkning!B:B)</f>
        <v>26565</v>
      </c>
      <c r="E116" s="83">
        <f t="shared" si="2"/>
        <v>929338.78280853166</v>
      </c>
      <c r="F116" s="84">
        <f>_xlfn.XLOOKUP(A116,Resultatberäkning!A:A,Resultatberäkning!X:X)</f>
        <v>864079</v>
      </c>
      <c r="G116" s="84">
        <f>_xlfn.XLOOKUP(A116,Resultatberäkning!A:A,Resultatberäkning!G:G)</f>
        <v>28150</v>
      </c>
      <c r="H116" s="84">
        <f t="shared" si="3"/>
        <v>892229</v>
      </c>
      <c r="I116" s="84">
        <f>_xlfn.XLOOKUP(A116,Resultatberäkning!A:A,Resultatberäkning!AF:AF)</f>
        <v>537728.22255000006</v>
      </c>
    </row>
    <row r="117" spans="1:9" ht="16" x14ac:dyDescent="0.35">
      <c r="A117" s="80" t="s">
        <v>149</v>
      </c>
      <c r="B117" s="81">
        <f>_xlfn.XLOOKUP(A117,Resultatberäkning!A:A,Resultatberäkning!D:D)</f>
        <v>4375000</v>
      </c>
      <c r="C117" s="82">
        <f>_xlfn.XLOOKUP(A117,Resultatberäkning!A:A,Resultatberäkning!N:N)</f>
        <v>37.397344081877442</v>
      </c>
      <c r="D117" s="83">
        <f>_xlfn.XLOOKUP(A117,Resultatberäkning!A:A,Resultatberäkning!B:B)</f>
        <v>47134</v>
      </c>
      <c r="E117" s="83">
        <f t="shared" si="2"/>
        <v>1762686.4159552113</v>
      </c>
      <c r="F117" s="84">
        <f>_xlfn.XLOOKUP(A117,Resultatberäkning!A:A,Resultatberäkning!X:X)</f>
        <v>1762686.4159552113</v>
      </c>
      <c r="G117" s="84">
        <f>_xlfn.XLOOKUP(A117,Resultatberäkning!A:A,Resultatberäkning!G:G)</f>
        <v>0</v>
      </c>
      <c r="H117" s="84">
        <f t="shared" si="3"/>
        <v>1762686.4159552113</v>
      </c>
      <c r="I117" s="84">
        <f>_xlfn.XLOOKUP(A117,Resultatberäkning!A:A,Resultatberäkning!AF:AF)</f>
        <v>1022269.986933225</v>
      </c>
    </row>
    <row r="118" spans="1:9" ht="16" x14ac:dyDescent="0.35">
      <c r="A118" s="80" t="s">
        <v>235</v>
      </c>
      <c r="B118" s="81">
        <f>_xlfn.XLOOKUP(A118,Resultatberäkning!A:A,Resultatberäkning!D:D)</f>
        <v>334066</v>
      </c>
      <c r="C118" s="82">
        <f>_xlfn.XLOOKUP(A118,Resultatberäkning!A:A,Resultatberäkning!N:N)</f>
        <v>38.078041038006816</v>
      </c>
      <c r="D118" s="83">
        <f>_xlfn.XLOOKUP(A118,Resultatberäkning!A:A,Resultatberäkning!B:B)</f>
        <v>5497</v>
      </c>
      <c r="E118" s="83">
        <f t="shared" si="2"/>
        <v>209314.99158592348</v>
      </c>
      <c r="F118" s="84">
        <f>_xlfn.XLOOKUP(A118,Resultatberäkning!A:A,Resultatberäkning!X:X)</f>
        <v>209314.99158592348</v>
      </c>
      <c r="G118" s="84">
        <f>_xlfn.XLOOKUP(A118,Resultatberäkning!A:A,Resultatberäkning!G:G)</f>
        <v>900</v>
      </c>
      <c r="H118" s="84">
        <f t="shared" si="3"/>
        <v>210214.99158592348</v>
      </c>
      <c r="I118" s="84">
        <f>_xlfn.XLOOKUP(A118,Resultatberäkning!A:A,Resultatberäkning!AF:AF)</f>
        <v>122292.22937025633</v>
      </c>
    </row>
    <row r="119" spans="1:9" ht="16" x14ac:dyDescent="0.35">
      <c r="A119" s="80" t="s">
        <v>233</v>
      </c>
      <c r="B119" s="81">
        <f>_xlfn.XLOOKUP(A119,Resultatberäkning!A:A,Resultatberäkning!D:D)</f>
        <v>252511</v>
      </c>
      <c r="C119" s="82">
        <f>_xlfn.XLOOKUP(A119,Resultatberäkning!A:A,Resultatberäkning!N:N)</f>
        <v>31.440736969101394</v>
      </c>
      <c r="D119" s="83">
        <f>_xlfn.XLOOKUP(A119,Resultatberäkning!A:A,Resultatberäkning!B:B)</f>
        <v>8606</v>
      </c>
      <c r="E119" s="83">
        <f t="shared" si="2"/>
        <v>270578.98235608661</v>
      </c>
      <c r="F119" s="84">
        <f>_xlfn.XLOOKUP(A119,Resultatberäkning!A:A,Resultatberäkning!X:X)</f>
        <v>245466</v>
      </c>
      <c r="G119" s="84">
        <f>_xlfn.XLOOKUP(A119,Resultatberäkning!A:A,Resultatberäkning!G:G)</f>
        <v>7045</v>
      </c>
      <c r="H119" s="84">
        <f t="shared" si="3"/>
        <v>252511</v>
      </c>
      <c r="I119" s="84">
        <f>_xlfn.XLOOKUP(A119,Resultatberäkning!A:A,Resultatberäkning!AF:AF)</f>
        <v>149403.00670000003</v>
      </c>
    </row>
    <row r="120" spans="1:9" ht="16" x14ac:dyDescent="0.35">
      <c r="A120" s="80" t="s">
        <v>261</v>
      </c>
      <c r="B120" s="81">
        <f>_xlfn.XLOOKUP(A120,Resultatberäkning!A:A,Resultatberäkning!D:D)</f>
        <v>256912</v>
      </c>
      <c r="C120" s="82">
        <f>_xlfn.XLOOKUP(A120,Resultatberäkning!A:A,Resultatberäkning!N:N)</f>
        <v>32.693555048091326</v>
      </c>
      <c r="D120" s="83">
        <f>_xlfn.XLOOKUP(A120,Resultatberäkning!A:A,Resultatberäkning!B:B)</f>
        <v>16043</v>
      </c>
      <c r="E120" s="83">
        <f t="shared" si="2"/>
        <v>524502.70363652916</v>
      </c>
      <c r="F120" s="84">
        <f>_xlfn.XLOOKUP(A120,Resultatberäkning!A:A,Resultatberäkning!X:X)</f>
        <v>236661</v>
      </c>
      <c r="G120" s="84">
        <f>_xlfn.XLOOKUP(A120,Resultatberäkning!A:A,Resultatberäkning!G:G)</f>
        <v>20251</v>
      </c>
      <c r="H120" s="84">
        <f t="shared" si="3"/>
        <v>256912</v>
      </c>
      <c r="I120" s="84">
        <f>_xlfn.XLOOKUP(A120,Resultatberäkning!A:A,Resultatberäkning!AF:AF)</f>
        <v>157502.54695000002</v>
      </c>
    </row>
    <row r="121" spans="1:9" ht="16" x14ac:dyDescent="0.35">
      <c r="A121" s="80" t="s">
        <v>179</v>
      </c>
      <c r="B121" s="81">
        <f>_xlfn.XLOOKUP(A121,Resultatberäkning!A:A,Resultatberäkning!D:D)</f>
        <v>850000</v>
      </c>
      <c r="C121" s="82">
        <f>_xlfn.XLOOKUP(A121,Resultatberäkning!A:A,Resultatberäkning!N:N)</f>
        <v>34.306137440790678</v>
      </c>
      <c r="D121" s="83">
        <f>_xlfn.XLOOKUP(A121,Resultatberäkning!A:A,Resultatberäkning!B:B)</f>
        <v>43706</v>
      </c>
      <c r="E121" s="83">
        <f t="shared" si="2"/>
        <v>1499384.0429871974</v>
      </c>
      <c r="F121" s="84">
        <f>_xlfn.XLOOKUP(A121,Resultatberäkning!A:A,Resultatberäkning!X:X)</f>
        <v>840000</v>
      </c>
      <c r="G121" s="84">
        <f>_xlfn.XLOOKUP(A121,Resultatberäkning!A:A,Resultatberäkning!G:G)</f>
        <v>10000</v>
      </c>
      <c r="H121" s="84">
        <f t="shared" si="3"/>
        <v>850000</v>
      </c>
      <c r="I121" s="84">
        <f>_xlfn.XLOOKUP(A121,Resultatberäkning!A:A,Resultatberäkning!AF:AF)</f>
        <v>501358.50000000006</v>
      </c>
    </row>
    <row r="122" spans="1:9" ht="16" x14ac:dyDescent="0.35">
      <c r="A122" s="80" t="s">
        <v>96</v>
      </c>
      <c r="B122" s="81">
        <f>_xlfn.XLOOKUP(A122,Resultatberäkning!A:A,Resultatberäkning!D:D)</f>
        <v>7362</v>
      </c>
      <c r="C122" s="82">
        <f>_xlfn.XLOOKUP(A122,Resultatberäkning!A:A,Resultatberäkning!N:N)</f>
        <v>34.426024610066669</v>
      </c>
      <c r="D122" s="83">
        <f>_xlfn.XLOOKUP(A122,Resultatberäkning!A:A,Resultatberäkning!B:B)</f>
        <v>8342</v>
      </c>
      <c r="E122" s="83">
        <f t="shared" si="2"/>
        <v>287181.89729717612</v>
      </c>
      <c r="F122" s="84">
        <f>_xlfn.XLOOKUP(A122,Resultatberäkning!A:A,Resultatberäkning!X:X)</f>
        <v>6350</v>
      </c>
      <c r="G122" s="84">
        <f>_xlfn.XLOOKUP(A122,Resultatberäkning!A:A,Resultatberäkning!G:G)</f>
        <v>1012</v>
      </c>
      <c r="H122" s="84">
        <f t="shared" si="3"/>
        <v>7362</v>
      </c>
      <c r="I122" s="84">
        <f>_xlfn.XLOOKUP(A122,Resultatberäkning!A:A,Resultatberäkning!AF:AF)</f>
        <v>4694.6825000000008</v>
      </c>
    </row>
    <row r="123" spans="1:9" ht="16" x14ac:dyDescent="0.35">
      <c r="A123" s="80" t="s">
        <v>38</v>
      </c>
      <c r="B123" s="81">
        <f>_xlfn.XLOOKUP(A123,Resultatberäkning!A:A,Resultatberäkning!D:D)</f>
        <v>4911447</v>
      </c>
      <c r="C123" s="82">
        <f>_xlfn.XLOOKUP(A123,Resultatberäkning!A:A,Resultatberäkning!N:N)</f>
        <v>36.792509256457414</v>
      </c>
      <c r="D123" s="83">
        <f>_xlfn.XLOOKUP(A123,Resultatberäkning!A:A,Resultatberäkning!B:B)</f>
        <v>48324</v>
      </c>
      <c r="E123" s="83">
        <f t="shared" si="2"/>
        <v>1777961.2173090482</v>
      </c>
      <c r="F123" s="84">
        <f>_xlfn.XLOOKUP(A123,Resultatberäkning!A:A,Resultatberäkning!X:X)</f>
        <v>1777961.2173090482</v>
      </c>
      <c r="G123" s="84">
        <f>_xlfn.XLOOKUP(A123,Resultatberäkning!A:A,Resultatberäkning!G:G)</f>
        <v>10000</v>
      </c>
      <c r="H123" s="84">
        <f t="shared" si="3"/>
        <v>1787961.2173090482</v>
      </c>
      <c r="I123" s="84">
        <f>_xlfn.XLOOKUP(A123,Resultatberäkning!A:A,Resultatberäkning!AF:AF)</f>
        <v>1041128.6079783826</v>
      </c>
    </row>
    <row r="124" spans="1:9" ht="16" x14ac:dyDescent="0.35">
      <c r="A124" s="80" t="s">
        <v>210</v>
      </c>
      <c r="B124" s="81">
        <f>_xlfn.XLOOKUP(A124,Resultatberäkning!A:A,Resultatberäkning!D:D)</f>
        <v>1805000</v>
      </c>
      <c r="C124" s="82">
        <f>_xlfn.XLOOKUP(A124,Resultatberäkning!A:A,Resultatberäkning!N:N)</f>
        <v>32.394709078943229</v>
      </c>
      <c r="D124" s="83">
        <f>_xlfn.XLOOKUP(A124,Resultatberäkning!A:A,Resultatberäkning!B:B)</f>
        <v>40539</v>
      </c>
      <c r="E124" s="83">
        <f t="shared" si="2"/>
        <v>1313249.1113512795</v>
      </c>
      <c r="F124" s="84">
        <f>_xlfn.XLOOKUP(A124,Resultatberäkning!A:A,Resultatberäkning!X:X)</f>
        <v>1313249.1113512795</v>
      </c>
      <c r="G124" s="84">
        <f>_xlfn.XLOOKUP(A124,Resultatberäkning!A:A,Resultatberäkning!G:G)</f>
        <v>5000</v>
      </c>
      <c r="H124" s="84">
        <f t="shared" si="3"/>
        <v>1318249.1113512795</v>
      </c>
      <c r="I124" s="84">
        <f>_xlfn.XLOOKUP(A124,Resultatberäkning!A:A,Resultatberäkning!AF:AF)</f>
        <v>769683.43484608072</v>
      </c>
    </row>
    <row r="125" spans="1:9" ht="16" x14ac:dyDescent="0.35">
      <c r="A125" s="80" t="s">
        <v>189</v>
      </c>
      <c r="B125" s="81">
        <f>_xlfn.XLOOKUP(A125,Resultatberäkning!A:A,Resultatberäkning!D:D)</f>
        <v>263840</v>
      </c>
      <c r="C125" s="82">
        <f>_xlfn.XLOOKUP(A125,Resultatberäkning!A:A,Resultatberäkning!N:N)</f>
        <v>35.264417104969297</v>
      </c>
      <c r="D125" s="83">
        <f>_xlfn.XLOOKUP(A125,Resultatberäkning!A:A,Resultatberäkning!B:B)</f>
        <v>14426</v>
      </c>
      <c r="E125" s="83">
        <f t="shared" si="2"/>
        <v>508724.48115628707</v>
      </c>
      <c r="F125" s="84">
        <f>_xlfn.XLOOKUP(A125,Resultatberäkning!A:A,Resultatberäkning!X:X)</f>
        <v>262400</v>
      </c>
      <c r="G125" s="84">
        <f>_xlfn.XLOOKUP(A125,Resultatberäkning!A:A,Resultatberäkning!G:G)</f>
        <v>1440</v>
      </c>
      <c r="H125" s="84">
        <f t="shared" si="3"/>
        <v>263840</v>
      </c>
      <c r="I125" s="84">
        <f>_xlfn.XLOOKUP(A125,Resultatberäkning!A:A,Resultatberäkning!AF:AF)</f>
        <v>166640.43000000002</v>
      </c>
    </row>
    <row r="126" spans="1:9" ht="16" x14ac:dyDescent="0.35">
      <c r="A126" s="80" t="s">
        <v>245</v>
      </c>
      <c r="B126" s="81">
        <f>_xlfn.XLOOKUP(A126,Resultatberäkning!A:A,Resultatberäkning!D:D)</f>
        <v>0</v>
      </c>
      <c r="C126" s="82">
        <f>_xlfn.XLOOKUP(A126,Resultatberäkning!A:A,Resultatberäkning!N:N)</f>
        <v>37.721323115197912</v>
      </c>
      <c r="D126" s="83">
        <f>_xlfn.XLOOKUP(A126,Resultatberäkning!A:A,Resultatberäkning!B:B)</f>
        <v>23292</v>
      </c>
      <c r="E126" s="83">
        <f t="shared" si="2"/>
        <v>878605.05799918971</v>
      </c>
      <c r="F126" s="84">
        <f>_xlfn.XLOOKUP(A126,Resultatberäkning!A:A,Resultatberäkning!X:X)</f>
        <v>0</v>
      </c>
      <c r="G126" s="84">
        <f>_xlfn.XLOOKUP(A126,Resultatberäkning!A:A,Resultatberäkning!G:G)</f>
        <v>0</v>
      </c>
      <c r="H126" s="84">
        <f t="shared" si="3"/>
        <v>0</v>
      </c>
      <c r="I126" s="84">
        <f>_xlfn.XLOOKUP(A126,Resultatberäkning!A:A,Resultatberäkning!AF:AF)</f>
        <v>0</v>
      </c>
    </row>
    <row r="127" spans="1:9" ht="16" x14ac:dyDescent="0.35">
      <c r="A127" s="80" t="s">
        <v>73</v>
      </c>
      <c r="B127" s="81">
        <f>_xlfn.XLOOKUP(A127,Resultatberäkning!A:A,Resultatberäkning!D:D)</f>
        <v>1188388</v>
      </c>
      <c r="C127" s="82">
        <f>_xlfn.XLOOKUP(A127,Resultatberäkning!A:A,Resultatberäkning!N:N)</f>
        <v>41.68984670246973</v>
      </c>
      <c r="D127" s="83">
        <f>_xlfn.XLOOKUP(A127,Resultatberäkning!A:A,Resultatberäkning!B:B)</f>
        <v>167404</v>
      </c>
      <c r="E127" s="83">
        <f t="shared" si="2"/>
        <v>6979047.0973802423</v>
      </c>
      <c r="F127" s="84">
        <f>_xlfn.XLOOKUP(A127,Resultatberäkning!A:A,Resultatberäkning!X:X)</f>
        <v>1148388</v>
      </c>
      <c r="G127" s="84">
        <f>_xlfn.XLOOKUP(A127,Resultatberäkning!A:A,Resultatberäkning!G:G)</f>
        <v>40000</v>
      </c>
      <c r="H127" s="84">
        <f t="shared" si="3"/>
        <v>1188388</v>
      </c>
      <c r="I127" s="84">
        <f>_xlfn.XLOOKUP(A127,Resultatberäkning!A:A,Resultatberäkning!AF:AF)</f>
        <v>748012.62060000002</v>
      </c>
    </row>
    <row r="128" spans="1:9" ht="16" x14ac:dyDescent="0.35">
      <c r="A128" s="80" t="s">
        <v>102</v>
      </c>
      <c r="B128" s="81">
        <f>_xlfn.XLOOKUP(A128,Resultatberäkning!A:A,Resultatberäkning!D:D)</f>
        <v>228200</v>
      </c>
      <c r="C128" s="82">
        <f>_xlfn.XLOOKUP(A128,Resultatberäkning!A:A,Resultatberäkning!N:N)</f>
        <v>31.740506049580215</v>
      </c>
      <c r="D128" s="83">
        <f>_xlfn.XLOOKUP(A128,Resultatberäkning!A:A,Resultatberäkning!B:B)</f>
        <v>28304</v>
      </c>
      <c r="E128" s="83">
        <f t="shared" si="2"/>
        <v>898383.28322731843</v>
      </c>
      <c r="F128" s="84">
        <f>_xlfn.XLOOKUP(A128,Resultatberäkning!A:A,Resultatberäkning!X:X)</f>
        <v>227000</v>
      </c>
      <c r="G128" s="84">
        <f>_xlfn.XLOOKUP(A128,Resultatberäkning!A:A,Resultatberäkning!G:G)</f>
        <v>1200</v>
      </c>
      <c r="H128" s="84">
        <f t="shared" si="3"/>
        <v>228200</v>
      </c>
      <c r="I128" s="84">
        <f>_xlfn.XLOOKUP(A128,Resultatberäkning!A:A,Resultatberäkning!AF:AF)</f>
        <v>132848.65000000002</v>
      </c>
    </row>
    <row r="129" spans="1:9" ht="16" x14ac:dyDescent="0.35">
      <c r="A129" s="80" t="s">
        <v>278</v>
      </c>
      <c r="B129" s="81">
        <f>_xlfn.XLOOKUP(A129,Resultatberäkning!A:A,Resultatberäkning!D:D)</f>
        <v>319448</v>
      </c>
      <c r="C129" s="82">
        <f>_xlfn.XLOOKUP(A129,Resultatberäkning!A:A,Resultatberäkning!N:N)</f>
        <v>31.202873450998467</v>
      </c>
      <c r="D129" s="83">
        <f>_xlfn.XLOOKUP(A129,Resultatberäkning!A:A,Resultatberäkning!B:B)</f>
        <v>18538</v>
      </c>
      <c r="E129" s="83">
        <f t="shared" si="2"/>
        <v>578438.86803460959</v>
      </c>
      <c r="F129" s="84">
        <f>_xlfn.XLOOKUP(A129,Resultatberäkning!A:A,Resultatberäkning!X:X)</f>
        <v>308208</v>
      </c>
      <c r="G129" s="84">
        <f>_xlfn.XLOOKUP(A129,Resultatberäkning!A:A,Resultatberäkning!G:G)</f>
        <v>11240</v>
      </c>
      <c r="H129" s="84">
        <f t="shared" si="3"/>
        <v>319448</v>
      </c>
      <c r="I129" s="84">
        <f>_xlfn.XLOOKUP(A129,Resultatberäkning!A:A,Resultatberäkning!AF:AF)</f>
        <v>189985.22960000002</v>
      </c>
    </row>
    <row r="130" spans="1:9" ht="16" x14ac:dyDescent="0.35">
      <c r="A130" s="80" t="s">
        <v>239</v>
      </c>
      <c r="B130" s="81">
        <f>_xlfn.XLOOKUP(A130,Resultatberäkning!A:A,Resultatberäkning!D:D)</f>
        <v>234500</v>
      </c>
      <c r="C130" s="82">
        <f>_xlfn.XLOOKUP(A130,Resultatberäkning!A:A,Resultatberäkning!N:N)</f>
        <v>33.74632583314397</v>
      </c>
      <c r="D130" s="83">
        <f>_xlfn.XLOOKUP(A130,Resultatberäkning!A:A,Resultatberäkning!B:B)</f>
        <v>4407</v>
      </c>
      <c r="E130" s="83">
        <f t="shared" si="2"/>
        <v>148720.05794666547</v>
      </c>
      <c r="F130" s="84">
        <f>_xlfn.XLOOKUP(A130,Resultatberäkning!A:A,Resultatberäkning!X:X)</f>
        <v>148720.05794666547</v>
      </c>
      <c r="G130" s="84">
        <f>_xlfn.XLOOKUP(A130,Resultatberäkning!A:A,Resultatberäkning!G:G)</f>
        <v>25600</v>
      </c>
      <c r="H130" s="84">
        <f t="shared" si="3"/>
        <v>174320.05794666547</v>
      </c>
      <c r="I130" s="84">
        <f>_xlfn.XLOOKUP(A130,Resultatberäkning!A:A,Resultatberäkning!AF:AF)</f>
        <v>111850.19760616864</v>
      </c>
    </row>
    <row r="131" spans="1:9" ht="16" x14ac:dyDescent="0.35">
      <c r="A131" s="80" t="s">
        <v>134</v>
      </c>
      <c r="B131" s="81">
        <f>_xlfn.XLOOKUP(A131,Resultatberäkning!A:A,Resultatberäkning!D:D)</f>
        <v>258340</v>
      </c>
      <c r="C131" s="82">
        <f>_xlfn.XLOOKUP(A131,Resultatberäkning!A:A,Resultatberäkning!N:N)</f>
        <v>34.49378020216357</v>
      </c>
      <c r="D131" s="83">
        <f>_xlfn.XLOOKUP(A131,Resultatberäkning!A:A,Resultatberäkning!B:B)</f>
        <v>24627</v>
      </c>
      <c r="E131" s="83">
        <f t="shared" si="2"/>
        <v>849478.3250386822</v>
      </c>
      <c r="F131" s="84">
        <f>_xlfn.XLOOKUP(A131,Resultatberäkning!A:A,Resultatberäkning!X:X)</f>
        <v>254240</v>
      </c>
      <c r="G131" s="84">
        <f>_xlfn.XLOOKUP(A131,Resultatberäkning!A:A,Resultatberäkning!G:G)</f>
        <v>4100</v>
      </c>
      <c r="H131" s="84">
        <f t="shared" si="3"/>
        <v>258340</v>
      </c>
      <c r="I131" s="84">
        <f>_xlfn.XLOOKUP(A131,Resultatberäkning!A:A,Resultatberäkning!AF:AF)</f>
        <v>158267.288</v>
      </c>
    </row>
    <row r="132" spans="1:9" ht="16" x14ac:dyDescent="0.35">
      <c r="A132" s="80" t="s">
        <v>272</v>
      </c>
      <c r="B132" s="81">
        <f>_xlfn.XLOOKUP(A132,Resultatberäkning!A:A,Resultatberäkning!D:D)</f>
        <v>292857</v>
      </c>
      <c r="C132" s="82">
        <f>_xlfn.XLOOKUP(A132,Resultatberäkning!A:A,Resultatberäkning!N:N)</f>
        <v>32.724661371524867</v>
      </c>
      <c r="D132" s="83">
        <f>_xlfn.XLOOKUP(A132,Resultatberäkning!A:A,Resultatberäkning!B:B)</f>
        <v>26402</v>
      </c>
      <c r="E132" s="83">
        <f t="shared" ref="E132:E195" si="4">C132*D132</f>
        <v>863996.50953099958</v>
      </c>
      <c r="F132" s="84">
        <f>_xlfn.XLOOKUP(A132,Resultatberäkning!A:A,Resultatberäkning!X:X)</f>
        <v>285116</v>
      </c>
      <c r="G132" s="84">
        <f>_xlfn.XLOOKUP(A132,Resultatberäkning!A:A,Resultatberäkning!G:G)</f>
        <v>7741</v>
      </c>
      <c r="H132" s="84">
        <f t="shared" ref="H132:H195" si="5">F132+G132</f>
        <v>292857</v>
      </c>
      <c r="I132" s="84">
        <f>_xlfn.XLOOKUP(A132,Resultatberäkning!A:A,Resultatberäkning!AF:AF)</f>
        <v>173094.02420000001</v>
      </c>
    </row>
    <row r="133" spans="1:9" ht="16" x14ac:dyDescent="0.35">
      <c r="A133" s="80" t="s">
        <v>327</v>
      </c>
      <c r="B133" s="81">
        <f>_xlfn.XLOOKUP(A133,Resultatberäkning!A:A,Resultatberäkning!D:D)</f>
        <v>2930066</v>
      </c>
      <c r="C133" s="82">
        <f>_xlfn.XLOOKUP(A133,Resultatberäkning!A:A,Resultatberäkning!N:N)</f>
        <v>39.447918498195961</v>
      </c>
      <c r="D133" s="83">
        <f>_xlfn.XLOOKUP(A133,Resultatberäkning!A:A,Resultatberäkning!B:B)</f>
        <v>79352</v>
      </c>
      <c r="E133" s="83">
        <f t="shared" si="4"/>
        <v>3130271.2286688457</v>
      </c>
      <c r="F133" s="84">
        <f>_xlfn.XLOOKUP(A133,Resultatberäkning!A:A,Resultatberäkning!X:X)</f>
        <v>2911266</v>
      </c>
      <c r="G133" s="84">
        <f>_xlfn.XLOOKUP(A133,Resultatberäkning!A:A,Resultatberäkning!G:G)</f>
        <v>18800</v>
      </c>
      <c r="H133" s="84">
        <f t="shared" si="5"/>
        <v>2930066</v>
      </c>
      <c r="I133" s="84">
        <f>_xlfn.XLOOKUP(A133,Resultatberäkning!A:A,Resultatberäkning!AF:AF)</f>
        <v>1717899.9917000004</v>
      </c>
    </row>
    <row r="134" spans="1:9" ht="16" x14ac:dyDescent="0.35">
      <c r="A134" s="80" t="s">
        <v>148</v>
      </c>
      <c r="B134" s="81">
        <f>_xlfn.XLOOKUP(A134,Resultatberäkning!A:A,Resultatberäkning!D:D)</f>
        <v>8924150</v>
      </c>
      <c r="C134" s="82">
        <f>_xlfn.XLOOKUP(A134,Resultatberäkning!A:A,Resultatberäkning!N:N)</f>
        <v>41.712260662216245</v>
      </c>
      <c r="D134" s="83">
        <f>_xlfn.XLOOKUP(A134,Resultatberäkning!A:A,Resultatberäkning!B:B)</f>
        <v>130288</v>
      </c>
      <c r="E134" s="83">
        <f t="shared" si="4"/>
        <v>5434607.0171588305</v>
      </c>
      <c r="F134" s="84">
        <f>_xlfn.XLOOKUP(A134,Resultatberäkning!A:A,Resultatberäkning!X:X)</f>
        <v>5434607.0171588305</v>
      </c>
      <c r="G134" s="84">
        <f>_xlfn.XLOOKUP(A134,Resultatberäkning!A:A,Resultatberäkning!G:G)</f>
        <v>30000</v>
      </c>
      <c r="H134" s="84">
        <f t="shared" si="5"/>
        <v>5464607.0171588305</v>
      </c>
      <c r="I134" s="84">
        <f>_xlfn.XLOOKUP(A134,Resultatberäkning!A:A,Resultatberäkning!AF:AF)</f>
        <v>3182484.0920665371</v>
      </c>
    </row>
    <row r="135" spans="1:9" ht="16" x14ac:dyDescent="0.35">
      <c r="A135" s="80" t="s">
        <v>315</v>
      </c>
      <c r="B135" s="81">
        <f>_xlfn.XLOOKUP(A135,Resultatberäkning!A:A,Resultatberäkning!D:D)</f>
        <v>206500</v>
      </c>
      <c r="C135" s="82">
        <f>_xlfn.XLOOKUP(A135,Resultatberäkning!A:A,Resultatberäkning!N:N)</f>
        <v>30.9817162521189</v>
      </c>
      <c r="D135" s="83">
        <f>_xlfn.XLOOKUP(A135,Resultatberäkning!A:A,Resultatberäkning!B:B)</f>
        <v>12213</v>
      </c>
      <c r="E135" s="83">
        <f t="shared" si="4"/>
        <v>378379.70058712811</v>
      </c>
      <c r="F135" s="84">
        <f>_xlfn.XLOOKUP(A135,Resultatberäkning!A:A,Resultatberäkning!X:X)</f>
        <v>203500</v>
      </c>
      <c r="G135" s="84">
        <f>_xlfn.XLOOKUP(A135,Resultatberäkning!A:A,Resultatberäkning!G:G)</f>
        <v>3000</v>
      </c>
      <c r="H135" s="84">
        <f t="shared" si="5"/>
        <v>206500</v>
      </c>
      <c r="I135" s="84">
        <f>_xlfn.XLOOKUP(A135,Resultatberäkning!A:A,Resultatberäkning!AF:AF)</f>
        <v>121019.82500000001</v>
      </c>
    </row>
    <row r="136" spans="1:9" ht="16" x14ac:dyDescent="0.35">
      <c r="A136" s="80" t="s">
        <v>200</v>
      </c>
      <c r="B136" s="81">
        <f>_xlfn.XLOOKUP(A136,Resultatberäkning!A:A,Resultatberäkning!D:D)</f>
        <v>435975</v>
      </c>
      <c r="C136" s="82">
        <f>_xlfn.XLOOKUP(A136,Resultatberäkning!A:A,Resultatberäkning!N:N)</f>
        <v>31.886790423870327</v>
      </c>
      <c r="D136" s="83">
        <f>_xlfn.XLOOKUP(A136,Resultatberäkning!A:A,Resultatberäkning!B:B)</f>
        <v>13969</v>
      </c>
      <c r="E136" s="83">
        <f t="shared" si="4"/>
        <v>445426.57543104462</v>
      </c>
      <c r="F136" s="84">
        <f>_xlfn.XLOOKUP(A136,Resultatberäkning!A:A,Resultatberäkning!X:X)</f>
        <v>420975</v>
      </c>
      <c r="G136" s="84">
        <f>_xlfn.XLOOKUP(A136,Resultatberäkning!A:A,Resultatberäkning!G:G)</f>
        <v>15000</v>
      </c>
      <c r="H136" s="84">
        <f t="shared" si="5"/>
        <v>435975</v>
      </c>
      <c r="I136" s="84">
        <f>_xlfn.XLOOKUP(A136,Resultatberäkning!A:A,Resultatberäkning!AF:AF)</f>
        <v>259144.45125000004</v>
      </c>
    </row>
    <row r="137" spans="1:9" ht="16" x14ac:dyDescent="0.35">
      <c r="A137" s="80" t="s">
        <v>147</v>
      </c>
      <c r="B137" s="81">
        <f>_xlfn.XLOOKUP(A137,Resultatberäkning!A:A,Resultatberäkning!D:D)</f>
        <v>49922413</v>
      </c>
      <c r="C137" s="82">
        <f>_xlfn.XLOOKUP(A137,Resultatberäkning!A:A,Resultatberäkning!N:N)</f>
        <v>67.933131698784337</v>
      </c>
      <c r="D137" s="83">
        <f>_xlfn.XLOOKUP(A137,Resultatberäkning!A:A,Resultatberäkning!B:B)</f>
        <v>362133</v>
      </c>
      <c r="E137" s="83">
        <f t="shared" si="4"/>
        <v>24600828.781475868</v>
      </c>
      <c r="F137" s="84">
        <f>_xlfn.XLOOKUP(A137,Resultatberäkning!A:A,Resultatberäkning!X:X)</f>
        <v>24600828.781475868</v>
      </c>
      <c r="G137" s="84">
        <f>_xlfn.XLOOKUP(A137,Resultatberäkning!A:A,Resultatberäkning!G:G)</f>
        <v>9815</v>
      </c>
      <c r="H137" s="84">
        <f t="shared" si="5"/>
        <v>24610643.781475868</v>
      </c>
      <c r="I137" s="84">
        <f>_xlfn.XLOOKUP(A137,Resultatberäkning!A:A,Resultatberäkning!AF:AF)</f>
        <v>14496080.143829998</v>
      </c>
    </row>
    <row r="138" spans="1:9" ht="16" x14ac:dyDescent="0.35">
      <c r="A138" s="80" t="s">
        <v>259</v>
      </c>
      <c r="B138" s="81">
        <f>_xlfn.XLOOKUP(A138,Resultatberäkning!A:A,Resultatberäkning!D:D)</f>
        <v>176312</v>
      </c>
      <c r="C138" s="82">
        <f>_xlfn.XLOOKUP(A138,Resultatberäkning!A:A,Resultatberäkning!N:N)</f>
        <v>33.486464496366473</v>
      </c>
      <c r="D138" s="83">
        <f>_xlfn.XLOOKUP(A138,Resultatberäkning!A:A,Resultatberäkning!B:B)</f>
        <v>10260</v>
      </c>
      <c r="E138" s="83">
        <f t="shared" si="4"/>
        <v>343571.12573272001</v>
      </c>
      <c r="F138" s="84">
        <f>_xlfn.XLOOKUP(A138,Resultatberäkning!A:A,Resultatberäkning!X:X)</f>
        <v>172312</v>
      </c>
      <c r="G138" s="84">
        <f>_xlfn.XLOOKUP(A138,Resultatberäkning!A:A,Resultatberäkning!G:G)</f>
        <v>4000</v>
      </c>
      <c r="H138" s="84">
        <f t="shared" si="5"/>
        <v>176312</v>
      </c>
      <c r="I138" s="84">
        <f>_xlfn.XLOOKUP(A138,Resultatberäkning!A:A,Resultatberäkning!AF:AF)</f>
        <v>103932.34440000002</v>
      </c>
    </row>
    <row r="139" spans="1:9" ht="16" x14ac:dyDescent="0.35">
      <c r="A139" s="80" t="s">
        <v>307</v>
      </c>
      <c r="B139" s="81">
        <f>_xlfn.XLOOKUP(A139,Resultatberäkning!A:A,Resultatberäkning!D:D)</f>
        <v>0</v>
      </c>
      <c r="C139" s="82">
        <f>_xlfn.XLOOKUP(A139,Resultatberäkning!A:A,Resultatberäkning!N:N)</f>
        <v>30.089664378152403</v>
      </c>
      <c r="D139" s="83">
        <f>_xlfn.XLOOKUP(A139,Resultatberäkning!A:A,Resultatberäkning!B:B)</f>
        <v>2990</v>
      </c>
      <c r="E139" s="83">
        <f t="shared" si="4"/>
        <v>89968.096490675685</v>
      </c>
      <c r="F139" s="84">
        <f>_xlfn.XLOOKUP(A139,Resultatberäkning!A:A,Resultatberäkning!X:X)</f>
        <v>0</v>
      </c>
      <c r="G139" s="84">
        <f>_xlfn.XLOOKUP(A139,Resultatberäkning!A:A,Resultatberäkning!G:G)</f>
        <v>0</v>
      </c>
      <c r="H139" s="84">
        <f t="shared" si="5"/>
        <v>0</v>
      </c>
      <c r="I139" s="84">
        <f>_xlfn.XLOOKUP(A139,Resultatberäkning!A:A,Resultatberäkning!AF:AF)</f>
        <v>0</v>
      </c>
    </row>
    <row r="140" spans="1:9" ht="16" x14ac:dyDescent="0.35">
      <c r="A140" s="80" t="s">
        <v>209</v>
      </c>
      <c r="B140" s="81">
        <f>_xlfn.XLOOKUP(A140,Resultatberäkning!A:A,Resultatberäkning!D:D)</f>
        <v>353600</v>
      </c>
      <c r="C140" s="82">
        <f>_xlfn.XLOOKUP(A140,Resultatberäkning!A:A,Resultatberäkning!N:N)</f>
        <v>31.555016778685779</v>
      </c>
      <c r="D140" s="83">
        <f>_xlfn.XLOOKUP(A140,Resultatberäkning!A:A,Resultatberäkning!B:B)</f>
        <v>24647</v>
      </c>
      <c r="E140" s="83">
        <f t="shared" si="4"/>
        <v>777736.49854426843</v>
      </c>
      <c r="F140" s="84">
        <f>_xlfn.XLOOKUP(A140,Resultatberäkning!A:A,Resultatberäkning!X:X)</f>
        <v>343600</v>
      </c>
      <c r="G140" s="84">
        <f>_xlfn.XLOOKUP(A140,Resultatberäkning!A:A,Resultatberäkning!G:G)</f>
        <v>10000</v>
      </c>
      <c r="H140" s="84">
        <f t="shared" si="5"/>
        <v>353600</v>
      </c>
      <c r="I140" s="84">
        <f>_xlfn.XLOOKUP(A140,Resultatberäkning!A:A,Resultatberäkning!AF:AF)</f>
        <v>209270.82000000004</v>
      </c>
    </row>
    <row r="141" spans="1:9" ht="16" x14ac:dyDescent="0.35">
      <c r="A141" s="80" t="s">
        <v>190</v>
      </c>
      <c r="B141" s="81">
        <f>_xlfn.XLOOKUP(A141,Resultatberäkning!A:A,Resultatberäkning!D:D)</f>
        <v>595000</v>
      </c>
      <c r="C141" s="82">
        <f>_xlfn.XLOOKUP(A141,Resultatberäkning!A:A,Resultatberäkning!N:N)</f>
        <v>34.891245985668426</v>
      </c>
      <c r="D141" s="83">
        <f>_xlfn.XLOOKUP(A141,Resultatberäkning!A:A,Resultatberäkning!B:B)</f>
        <v>35287</v>
      </c>
      <c r="E141" s="83">
        <f t="shared" si="4"/>
        <v>1231207.3970962819</v>
      </c>
      <c r="F141" s="84">
        <f>_xlfn.XLOOKUP(A141,Resultatberäkning!A:A,Resultatberäkning!X:X)</f>
        <v>590000</v>
      </c>
      <c r="G141" s="84">
        <f>_xlfn.XLOOKUP(A141,Resultatberäkning!A:A,Resultatberäkning!G:G)</f>
        <v>5000</v>
      </c>
      <c r="H141" s="84">
        <f t="shared" si="5"/>
        <v>595000</v>
      </c>
      <c r="I141" s="84">
        <f>_xlfn.XLOOKUP(A141,Resultatberäkning!A:A,Resultatberäkning!AF:AF)</f>
        <v>347170.50000000006</v>
      </c>
    </row>
    <row r="142" spans="1:9" ht="16" x14ac:dyDescent="0.35">
      <c r="A142" s="80" t="s">
        <v>100</v>
      </c>
      <c r="B142" s="81">
        <f>_xlfn.XLOOKUP(A142,Resultatberäkning!A:A,Resultatberäkning!D:D)</f>
        <v>234433</v>
      </c>
      <c r="C142" s="82">
        <f>_xlfn.XLOOKUP(A142,Resultatberäkning!A:A,Resultatberäkning!N:N)</f>
        <v>35.48300144717566</v>
      </c>
      <c r="D142" s="83">
        <f>_xlfn.XLOOKUP(A142,Resultatberäkning!A:A,Resultatberäkning!B:B)</f>
        <v>10076</v>
      </c>
      <c r="E142" s="83">
        <f t="shared" si="4"/>
        <v>357526.72258174192</v>
      </c>
      <c r="F142" s="84">
        <f>_xlfn.XLOOKUP(A142,Resultatberäkning!A:A,Resultatberäkning!X:X)</f>
        <v>233183</v>
      </c>
      <c r="G142" s="84">
        <f>_xlfn.XLOOKUP(A142,Resultatberäkning!A:A,Resultatberäkning!G:G)</f>
        <v>1250</v>
      </c>
      <c r="H142" s="84">
        <f t="shared" si="5"/>
        <v>234433</v>
      </c>
      <c r="I142" s="84">
        <f>_xlfn.XLOOKUP(A142,Resultatberäkning!A:A,Resultatberäkning!AF:AF)</f>
        <v>152110.34085000001</v>
      </c>
    </row>
    <row r="143" spans="1:9" ht="16" x14ac:dyDescent="0.35">
      <c r="A143" s="80" t="s">
        <v>188</v>
      </c>
      <c r="B143" s="81">
        <f>_xlfn.XLOOKUP(A143,Resultatberäkning!A:A,Resultatberäkning!D:D)</f>
        <v>397241</v>
      </c>
      <c r="C143" s="82">
        <f>_xlfn.XLOOKUP(A143,Resultatberäkning!A:A,Resultatberäkning!N:N)</f>
        <v>34.432057060400751</v>
      </c>
      <c r="D143" s="83">
        <f>_xlfn.XLOOKUP(A143,Resultatberäkning!A:A,Resultatberäkning!B:B)</f>
        <v>9165</v>
      </c>
      <c r="E143" s="83">
        <f t="shared" si="4"/>
        <v>315569.80295857287</v>
      </c>
      <c r="F143" s="84">
        <f>_xlfn.XLOOKUP(A143,Resultatberäkning!A:A,Resultatberäkning!X:X)</f>
        <v>315569.80295857287</v>
      </c>
      <c r="G143" s="84">
        <f>_xlfn.XLOOKUP(A143,Resultatberäkning!A:A,Resultatberäkning!G:G)</f>
        <v>1580</v>
      </c>
      <c r="H143" s="84">
        <f t="shared" si="5"/>
        <v>317149.80295857287</v>
      </c>
      <c r="I143" s="84">
        <f>_xlfn.XLOOKUP(A143,Resultatberäkning!A:A,Resultatberäkning!AF:AF)</f>
        <v>184594.70722582439</v>
      </c>
    </row>
    <row r="144" spans="1:9" ht="16" x14ac:dyDescent="0.35">
      <c r="A144" s="80" t="s">
        <v>78</v>
      </c>
      <c r="B144" s="81">
        <f>_xlfn.XLOOKUP(A144,Resultatberäkning!A:A,Resultatberäkning!D:D)</f>
        <v>1625100</v>
      </c>
      <c r="C144" s="82">
        <f>_xlfn.XLOOKUP(A144,Resultatberäkning!A:A,Resultatberäkning!N:N)</f>
        <v>34.17635879997755</v>
      </c>
      <c r="D144" s="83">
        <f>_xlfn.XLOOKUP(A144,Resultatberäkning!A:A,Resultatberäkning!B:B)</f>
        <v>28576</v>
      </c>
      <c r="E144" s="83">
        <f t="shared" si="4"/>
        <v>976623.62906815845</v>
      </c>
      <c r="F144" s="84">
        <f>_xlfn.XLOOKUP(A144,Resultatberäkning!A:A,Resultatberäkning!X:X)</f>
        <v>976623.62906815845</v>
      </c>
      <c r="G144" s="84">
        <f>_xlfn.XLOOKUP(A144,Resultatberäkning!A:A,Resultatberäkning!G:G)</f>
        <v>3150</v>
      </c>
      <c r="H144" s="84">
        <f t="shared" si="5"/>
        <v>979773.62906815845</v>
      </c>
      <c r="I144" s="84">
        <f>_xlfn.XLOOKUP(A144,Resultatberäkning!A:A,Resultatberäkning!AF:AF)</f>
        <v>569542.87367807853</v>
      </c>
    </row>
    <row r="145" spans="1:9" ht="16" x14ac:dyDescent="0.35">
      <c r="A145" s="80" t="s">
        <v>266</v>
      </c>
      <c r="B145" s="81">
        <f>_xlfn.XLOOKUP(A145,Resultatberäkning!A:A,Resultatberäkning!D:D)</f>
        <v>1442529</v>
      </c>
      <c r="C145" s="82">
        <f>_xlfn.XLOOKUP(A145,Resultatberäkning!A:A,Resultatberäkning!N:N)</f>
        <v>33.143700808627038</v>
      </c>
      <c r="D145" s="83">
        <f>_xlfn.XLOOKUP(A145,Resultatberäkning!A:A,Resultatberäkning!B:B)</f>
        <v>20536</v>
      </c>
      <c r="E145" s="83">
        <f t="shared" si="4"/>
        <v>680639.0398059648</v>
      </c>
      <c r="F145" s="84">
        <f>_xlfn.XLOOKUP(A145,Resultatberäkning!A:A,Resultatberäkning!X:X)</f>
        <v>680639.0398059648</v>
      </c>
      <c r="G145" s="84">
        <f>_xlfn.XLOOKUP(A145,Resultatberäkning!A:A,Resultatberäkning!G:G)</f>
        <v>40000</v>
      </c>
      <c r="H145" s="84">
        <f t="shared" si="5"/>
        <v>720639.0398059648</v>
      </c>
      <c r="I145" s="84">
        <f>_xlfn.XLOOKUP(A145,Resultatberäkning!A:A,Resultatberäkning!AF:AF)</f>
        <v>443306.16812778747</v>
      </c>
    </row>
    <row r="146" spans="1:9" ht="16" x14ac:dyDescent="0.35">
      <c r="A146" s="80" t="s">
        <v>76</v>
      </c>
      <c r="B146" s="81">
        <f>_xlfn.XLOOKUP(A146,Resultatberäkning!A:A,Resultatberäkning!D:D)</f>
        <v>3567230</v>
      </c>
      <c r="C146" s="82">
        <f>_xlfn.XLOOKUP(A146,Resultatberäkning!A:A,Resultatberäkning!N:N)</f>
        <v>40.149642402016283</v>
      </c>
      <c r="D146" s="83">
        <f>_xlfn.XLOOKUP(A146,Resultatberäkning!A:A,Resultatberäkning!B:B)</f>
        <v>43728</v>
      </c>
      <c r="E146" s="83">
        <f t="shared" si="4"/>
        <v>1755663.5629553681</v>
      </c>
      <c r="F146" s="84">
        <f>_xlfn.XLOOKUP(A146,Resultatberäkning!A:A,Resultatberäkning!X:X)</f>
        <v>1755663.5629553681</v>
      </c>
      <c r="G146" s="84">
        <f>_xlfn.XLOOKUP(A146,Resultatberäkning!A:A,Resultatberäkning!G:G)</f>
        <v>11000</v>
      </c>
      <c r="H146" s="84">
        <f t="shared" si="5"/>
        <v>1766663.5629553681</v>
      </c>
      <c r="I146" s="84">
        <f>_xlfn.XLOOKUP(A146,Resultatberäkning!A:A,Resultatberäkning!AF:AF)</f>
        <v>1029197.0833359659</v>
      </c>
    </row>
    <row r="147" spans="1:9" ht="16" x14ac:dyDescent="0.35">
      <c r="A147" s="80" t="s">
        <v>82</v>
      </c>
      <c r="B147" s="81">
        <f>_xlfn.XLOOKUP(A147,Resultatberäkning!A:A,Resultatberäkning!D:D)</f>
        <v>86013</v>
      </c>
      <c r="C147" s="82">
        <f>_xlfn.XLOOKUP(A147,Resultatberäkning!A:A,Resultatberäkning!N:N)</f>
        <v>33.070280856919148</v>
      </c>
      <c r="D147" s="83">
        <f>_xlfn.XLOOKUP(A147,Resultatberäkning!A:A,Resultatberäkning!B:B)</f>
        <v>7577</v>
      </c>
      <c r="E147" s="83">
        <f t="shared" si="4"/>
        <v>250573.51805287637</v>
      </c>
      <c r="F147" s="84">
        <f>_xlfn.XLOOKUP(A147,Resultatberäkning!A:A,Resultatberäkning!X:X)</f>
        <v>80013</v>
      </c>
      <c r="G147" s="84">
        <f>_xlfn.XLOOKUP(A147,Resultatberäkning!A:A,Resultatberäkning!G:G)</f>
        <v>6000</v>
      </c>
      <c r="H147" s="84">
        <f t="shared" si="5"/>
        <v>86013</v>
      </c>
      <c r="I147" s="84">
        <f>_xlfn.XLOOKUP(A147,Resultatberäkning!A:A,Resultatberäkning!AF:AF)</f>
        <v>52403.539350000006</v>
      </c>
    </row>
    <row r="148" spans="1:9" ht="16" x14ac:dyDescent="0.35">
      <c r="A148" s="80" t="s">
        <v>174</v>
      </c>
      <c r="B148" s="81">
        <f>_xlfn.XLOOKUP(A148,Resultatberäkning!A:A,Resultatberäkning!D:D)</f>
        <v>751445</v>
      </c>
      <c r="C148" s="82">
        <f>_xlfn.XLOOKUP(A148,Resultatberäkning!A:A,Resultatberäkning!N:N)</f>
        <v>34.542443050775951</v>
      </c>
      <c r="D148" s="83">
        <f>_xlfn.XLOOKUP(A148,Resultatberäkning!A:A,Resultatberäkning!B:B)</f>
        <v>10502</v>
      </c>
      <c r="E148" s="83">
        <f t="shared" si="4"/>
        <v>362764.73691924906</v>
      </c>
      <c r="F148" s="84">
        <f>_xlfn.XLOOKUP(A148,Resultatberäkning!A:A,Resultatberäkning!X:X)</f>
        <v>362764.73691924906</v>
      </c>
      <c r="G148" s="84">
        <f>_xlfn.XLOOKUP(A148,Resultatberäkning!A:A,Resultatberäkning!G:G)</f>
        <v>16000</v>
      </c>
      <c r="H148" s="84">
        <f t="shared" si="5"/>
        <v>378764.73691924906</v>
      </c>
      <c r="I148" s="84">
        <f>_xlfn.XLOOKUP(A148,Resultatberäkning!A:A,Resultatberäkning!AF:AF)</f>
        <v>228871.72961212974</v>
      </c>
    </row>
    <row r="149" spans="1:9" ht="16" x14ac:dyDescent="0.35">
      <c r="A149" s="80" t="s">
        <v>222</v>
      </c>
      <c r="B149" s="81">
        <f>_xlfn.XLOOKUP(A149,Resultatberäkning!A:A,Resultatberäkning!D:D)</f>
        <v>213940</v>
      </c>
      <c r="C149" s="82">
        <f>_xlfn.XLOOKUP(A149,Resultatberäkning!A:A,Resultatberäkning!N:N)</f>
        <v>37.263493150780761</v>
      </c>
      <c r="D149" s="83">
        <f>_xlfn.XLOOKUP(A149,Resultatberäkning!A:A,Resultatberäkning!B:B)</f>
        <v>3669</v>
      </c>
      <c r="E149" s="83">
        <f t="shared" si="4"/>
        <v>136719.7563702146</v>
      </c>
      <c r="F149" s="84">
        <f>_xlfn.XLOOKUP(A149,Resultatberäkning!A:A,Resultatberäkning!X:X)</f>
        <v>136719.7563702146</v>
      </c>
      <c r="G149" s="84">
        <f>_xlfn.XLOOKUP(A149,Resultatberäkning!A:A,Resultatberäkning!G:G)</f>
        <v>4700</v>
      </c>
      <c r="H149" s="84">
        <f t="shared" si="5"/>
        <v>141419.7563702146</v>
      </c>
      <c r="I149" s="84">
        <f>_xlfn.XLOOKUP(A149,Resultatberäkning!A:A,Resultatberäkning!AF:AF)</f>
        <v>85225.716864260641</v>
      </c>
    </row>
    <row r="150" spans="1:9" ht="16" x14ac:dyDescent="0.35">
      <c r="A150" s="80" t="s">
        <v>198</v>
      </c>
      <c r="B150" s="81">
        <f>_xlfn.XLOOKUP(A150,Resultatberäkning!A:A,Resultatberäkning!D:D)</f>
        <v>920000</v>
      </c>
      <c r="C150" s="82">
        <f>_xlfn.XLOOKUP(A150,Resultatberäkning!A:A,Resultatberäkning!N:N)</f>
        <v>37.497521230298453</v>
      </c>
      <c r="D150" s="83">
        <f>_xlfn.XLOOKUP(A150,Resultatberäkning!A:A,Resultatberäkning!B:B)</f>
        <v>70534</v>
      </c>
      <c r="E150" s="83">
        <f t="shared" si="4"/>
        <v>2644850.1624578713</v>
      </c>
      <c r="F150" s="84">
        <f>_xlfn.XLOOKUP(A150,Resultatberäkning!A:A,Resultatberäkning!X:X)</f>
        <v>900000</v>
      </c>
      <c r="G150" s="84">
        <f>_xlfn.XLOOKUP(A150,Resultatberäkning!A:A,Resultatberäkning!G:G)</f>
        <v>20000</v>
      </c>
      <c r="H150" s="84">
        <f t="shared" si="5"/>
        <v>920000</v>
      </c>
      <c r="I150" s="84">
        <f>_xlfn.XLOOKUP(A150,Resultatberäkning!A:A,Resultatberäkning!AF:AF)</f>
        <v>562957.5</v>
      </c>
    </row>
    <row r="151" spans="1:9" ht="16" x14ac:dyDescent="0.35">
      <c r="A151" s="80" t="s">
        <v>108</v>
      </c>
      <c r="B151" s="81">
        <f>_xlfn.XLOOKUP(A151,Resultatberäkning!A:A,Resultatberäkning!D:D)</f>
        <v>56000</v>
      </c>
      <c r="C151" s="82">
        <f>_xlfn.XLOOKUP(A151,Resultatberäkning!A:A,Resultatberäkning!N:N)</f>
        <v>34.799865146859908</v>
      </c>
      <c r="D151" s="83">
        <f>_xlfn.XLOOKUP(A151,Resultatberäkning!A:A,Resultatberäkning!B:B)</f>
        <v>13134</v>
      </c>
      <c r="E151" s="83">
        <f t="shared" si="4"/>
        <v>457061.42883885803</v>
      </c>
      <c r="F151" s="84">
        <f>_xlfn.XLOOKUP(A151,Resultatberäkning!A:A,Resultatberäkning!X:X)</f>
        <v>55000</v>
      </c>
      <c r="G151" s="84">
        <f>_xlfn.XLOOKUP(A151,Resultatberäkning!A:A,Resultatberäkning!G:G)</f>
        <v>1000</v>
      </c>
      <c r="H151" s="84">
        <f t="shared" si="5"/>
        <v>56000</v>
      </c>
      <c r="I151" s="84">
        <f>_xlfn.XLOOKUP(A151,Resultatberäkning!A:A,Resultatberäkning!AF:AF)</f>
        <v>32897.25</v>
      </c>
    </row>
    <row r="152" spans="1:9" ht="16" x14ac:dyDescent="0.35">
      <c r="A152" s="80" t="s">
        <v>106</v>
      </c>
      <c r="B152" s="81">
        <f>_xlfn.XLOOKUP(A152,Resultatberäkning!A:A,Resultatberäkning!D:D)</f>
        <v>284800</v>
      </c>
      <c r="C152" s="82">
        <f>_xlfn.XLOOKUP(A152,Resultatberäkning!A:A,Resultatberäkning!N:N)</f>
        <v>33.374367309904578</v>
      </c>
      <c r="D152" s="83">
        <f>_xlfn.XLOOKUP(A152,Resultatberäkning!A:A,Resultatberäkning!B:B)</f>
        <v>16144</v>
      </c>
      <c r="E152" s="83">
        <f t="shared" si="4"/>
        <v>538795.78585109953</v>
      </c>
      <c r="F152" s="84">
        <f>_xlfn.XLOOKUP(A152,Resultatberäkning!A:A,Resultatberäkning!X:X)</f>
        <v>284800</v>
      </c>
      <c r="G152" s="84">
        <f>_xlfn.XLOOKUP(A152,Resultatberäkning!A:A,Resultatberäkning!G:G)</f>
        <v>0</v>
      </c>
      <c r="H152" s="84">
        <f t="shared" si="5"/>
        <v>284800</v>
      </c>
      <c r="I152" s="84">
        <f>_xlfn.XLOOKUP(A152,Resultatberäkning!A:A,Resultatberäkning!AF:AF)</f>
        <v>165169.76000000004</v>
      </c>
    </row>
    <row r="153" spans="1:9" ht="16" x14ac:dyDescent="0.35">
      <c r="A153" s="80" t="s">
        <v>35</v>
      </c>
      <c r="B153" s="81">
        <f>_xlfn.XLOOKUP(A153,Resultatberäkning!A:A,Resultatberäkning!D:D)</f>
        <v>8044896</v>
      </c>
      <c r="C153" s="82">
        <f>_xlfn.XLOOKUP(A153,Resultatberäkning!A:A,Resultatberäkning!N:N)</f>
        <v>36.958806300412554</v>
      </c>
      <c r="D153" s="83">
        <f>_xlfn.XLOOKUP(A153,Resultatberäkning!A:A,Resultatberäkning!B:B)</f>
        <v>110633</v>
      </c>
      <c r="E153" s="83">
        <f t="shared" si="4"/>
        <v>4088863.6174335419</v>
      </c>
      <c r="F153" s="84">
        <f>_xlfn.XLOOKUP(A153,Resultatberäkning!A:A,Resultatberäkning!X:X)</f>
        <v>4088863.6174335419</v>
      </c>
      <c r="G153" s="84">
        <f>_xlfn.XLOOKUP(A153,Resultatberäkning!A:A,Resultatberäkning!G:G)</f>
        <v>20800</v>
      </c>
      <c r="H153" s="84">
        <f t="shared" si="5"/>
        <v>4109663.6174335419</v>
      </c>
      <c r="I153" s="84">
        <f>_xlfn.XLOOKUP(A153,Resultatberäkning!A:A,Resultatberäkning!AF:AF)</f>
        <v>2401233.4179288289</v>
      </c>
    </row>
    <row r="154" spans="1:9" ht="16" x14ac:dyDescent="0.35">
      <c r="A154" s="80" t="s">
        <v>244</v>
      </c>
      <c r="B154" s="81">
        <f>_xlfn.XLOOKUP(A154,Resultatberäkning!A:A,Resultatberäkning!D:D)</f>
        <v>686885</v>
      </c>
      <c r="C154" s="82">
        <f>_xlfn.XLOOKUP(A154,Resultatberäkning!A:A,Resultatberäkning!N:N)</f>
        <v>33.021410077512648</v>
      </c>
      <c r="D154" s="83">
        <f>_xlfn.XLOOKUP(A154,Resultatberäkning!A:A,Resultatberäkning!B:B)</f>
        <v>10627</v>
      </c>
      <c r="E154" s="83">
        <f t="shared" si="4"/>
        <v>350918.52489372692</v>
      </c>
      <c r="F154" s="84">
        <f>_xlfn.XLOOKUP(A154,Resultatberäkning!A:A,Resultatberäkning!X:X)</f>
        <v>350918.52489372692</v>
      </c>
      <c r="G154" s="84">
        <f>_xlfn.XLOOKUP(A154,Resultatberäkning!A:A,Resultatberäkning!G:G)</f>
        <v>3200</v>
      </c>
      <c r="H154" s="84">
        <f t="shared" si="5"/>
        <v>354118.52489372692</v>
      </c>
      <c r="I154" s="84">
        <f>_xlfn.XLOOKUP(A154,Resultatberäkning!A:A,Resultatberäkning!AF:AF)</f>
        <v>206715.19851211697</v>
      </c>
    </row>
    <row r="155" spans="1:9" ht="16" x14ac:dyDescent="0.35">
      <c r="A155" s="80" t="s">
        <v>251</v>
      </c>
      <c r="B155" s="81">
        <f>_xlfn.XLOOKUP(A155,Resultatberäkning!A:A,Resultatberäkning!D:D)</f>
        <v>231910</v>
      </c>
      <c r="C155" s="82">
        <f>_xlfn.XLOOKUP(A155,Resultatberäkning!A:A,Resultatberäkning!N:N)</f>
        <v>34.027135274720507</v>
      </c>
      <c r="D155" s="83">
        <f>_xlfn.XLOOKUP(A155,Resultatberäkning!A:A,Resultatberäkning!B:B)</f>
        <v>5517</v>
      </c>
      <c r="E155" s="83">
        <f t="shared" si="4"/>
        <v>187727.70531063303</v>
      </c>
      <c r="F155" s="84">
        <f>_xlfn.XLOOKUP(A155,Resultatberäkning!A:A,Resultatberäkning!X:X)</f>
        <v>187727.70531063303</v>
      </c>
      <c r="G155" s="84">
        <f>_xlfn.XLOOKUP(A155,Resultatberäkning!A:A,Resultatberäkning!G:G)</f>
        <v>7500</v>
      </c>
      <c r="H155" s="84">
        <f t="shared" si="5"/>
        <v>195227.70531063303</v>
      </c>
      <c r="I155" s="84">
        <f>_xlfn.XLOOKUP(A155,Resultatberäkning!A:A,Resultatberäkning!AF:AF)</f>
        <v>116372.68269490164</v>
      </c>
    </row>
    <row r="156" spans="1:9" ht="16" x14ac:dyDescent="0.35">
      <c r="A156" s="80" t="s">
        <v>277</v>
      </c>
      <c r="B156" s="81">
        <f>_xlfn.XLOOKUP(A156,Resultatberäkning!A:A,Resultatberäkning!D:D)</f>
        <v>43819</v>
      </c>
      <c r="C156" s="82">
        <f>_xlfn.XLOOKUP(A156,Resultatberäkning!A:A,Resultatberäkning!N:N)</f>
        <v>34.006956838763891</v>
      </c>
      <c r="D156" s="83">
        <f>_xlfn.XLOOKUP(A156,Resultatberäkning!A:A,Resultatberäkning!B:B)</f>
        <v>9370</v>
      </c>
      <c r="E156" s="83">
        <f t="shared" si="4"/>
        <v>318645.18557921768</v>
      </c>
      <c r="F156" s="84">
        <f>_xlfn.XLOOKUP(A156,Resultatberäkning!A:A,Resultatberäkning!X:X)</f>
        <v>43819</v>
      </c>
      <c r="G156" s="84">
        <f>_xlfn.XLOOKUP(A156,Resultatberäkning!A:A,Resultatberäkning!G:G)</f>
        <v>0</v>
      </c>
      <c r="H156" s="84">
        <f t="shared" si="5"/>
        <v>43819</v>
      </c>
      <c r="I156" s="84">
        <f>_xlfn.XLOOKUP(A156,Resultatberäkning!A:A,Resultatberäkning!AF:AF)</f>
        <v>25412.829050000004</v>
      </c>
    </row>
    <row r="157" spans="1:9" ht="16" x14ac:dyDescent="0.35">
      <c r="A157" s="80" t="s">
        <v>301</v>
      </c>
      <c r="B157" s="81">
        <f>_xlfn.XLOOKUP(A157,Resultatberäkning!A:A,Resultatberäkning!D:D)</f>
        <v>36200</v>
      </c>
      <c r="C157" s="82">
        <f>_xlfn.XLOOKUP(A157,Resultatberäkning!A:A,Resultatberäkning!N:N)</f>
        <v>32.083772033021027</v>
      </c>
      <c r="D157" s="83">
        <f>_xlfn.XLOOKUP(A157,Resultatberäkning!A:A,Resultatberäkning!B:B)</f>
        <v>7033</v>
      </c>
      <c r="E157" s="83">
        <f t="shared" si="4"/>
        <v>225645.16870823689</v>
      </c>
      <c r="F157" s="84">
        <f>_xlfn.XLOOKUP(A157,Resultatberäkning!A:A,Resultatberäkning!X:X)</f>
        <v>35000</v>
      </c>
      <c r="G157" s="84">
        <f>_xlfn.XLOOKUP(A157,Resultatberäkning!A:A,Resultatberäkning!G:G)</f>
        <v>1200</v>
      </c>
      <c r="H157" s="84">
        <f t="shared" si="5"/>
        <v>36200</v>
      </c>
      <c r="I157" s="84">
        <f>_xlfn.XLOOKUP(A157,Resultatberäkning!A:A,Resultatberäkning!AF:AF)</f>
        <v>23598.500000000004</v>
      </c>
    </row>
    <row r="158" spans="1:9" ht="16" x14ac:dyDescent="0.35">
      <c r="A158" s="80" t="s">
        <v>74</v>
      </c>
      <c r="B158" s="81">
        <f>_xlfn.XLOOKUP(A158,Resultatberäkning!A:A,Resultatberäkning!D:D)</f>
        <v>2679226</v>
      </c>
      <c r="C158" s="82">
        <f>_xlfn.XLOOKUP(A158,Resultatberäkning!A:A,Resultatberäkning!N:N)</f>
        <v>40.919988884204137</v>
      </c>
      <c r="D158" s="83">
        <f>_xlfn.XLOOKUP(A158,Resultatberäkning!A:A,Resultatberäkning!B:B)</f>
        <v>145163</v>
      </c>
      <c r="E158" s="83">
        <f t="shared" si="4"/>
        <v>5940068.3463977249</v>
      </c>
      <c r="F158" s="84">
        <f>_xlfn.XLOOKUP(A158,Resultatberäkning!A:A,Resultatberäkning!X:X)</f>
        <v>2639226</v>
      </c>
      <c r="G158" s="84">
        <f>_xlfn.XLOOKUP(A158,Resultatberäkning!A:A,Resultatberäkning!G:G)</f>
        <v>40000</v>
      </c>
      <c r="H158" s="84">
        <f t="shared" si="5"/>
        <v>2679226</v>
      </c>
      <c r="I158" s="84">
        <f>_xlfn.XLOOKUP(A158,Resultatberäkning!A:A,Resultatberäkning!AF:AF)</f>
        <v>1591621.6187000002</v>
      </c>
    </row>
    <row r="159" spans="1:9" ht="16" x14ac:dyDescent="0.35">
      <c r="A159" s="80" t="s">
        <v>40</v>
      </c>
      <c r="B159" s="81">
        <f>_xlfn.XLOOKUP(A159,Resultatberäkning!A:A,Resultatberäkning!D:D)</f>
        <v>3335461</v>
      </c>
      <c r="C159" s="82">
        <f>_xlfn.XLOOKUP(A159,Resultatberäkning!A:A,Resultatberäkning!N:N)</f>
        <v>32.809254872701992</v>
      </c>
      <c r="D159" s="83">
        <f>_xlfn.XLOOKUP(A159,Resultatberäkning!A:A,Resultatberäkning!B:B)</f>
        <v>65770</v>
      </c>
      <c r="E159" s="83">
        <f t="shared" si="4"/>
        <v>2157864.69297761</v>
      </c>
      <c r="F159" s="84">
        <f>_xlfn.XLOOKUP(A159,Resultatberäkning!A:A,Resultatberäkning!X:X)</f>
        <v>2157864.69297761</v>
      </c>
      <c r="G159" s="84">
        <f>_xlfn.XLOOKUP(A159,Resultatberäkning!A:A,Resultatberäkning!G:G)</f>
        <v>6000</v>
      </c>
      <c r="H159" s="84">
        <f t="shared" si="5"/>
        <v>2163864.69297761</v>
      </c>
      <c r="I159" s="84">
        <f>_xlfn.XLOOKUP(A159,Resultatberäkning!A:A,Resultatberäkning!AF:AF)</f>
        <v>1257453.628692365</v>
      </c>
    </row>
    <row r="160" spans="1:9" ht="16" x14ac:dyDescent="0.35">
      <c r="A160" s="80" t="s">
        <v>306</v>
      </c>
      <c r="B160" s="81">
        <f>_xlfn.XLOOKUP(A160,Resultatberäkning!A:A,Resultatberäkning!D:D)</f>
        <v>79578</v>
      </c>
      <c r="C160" s="82">
        <f>_xlfn.XLOOKUP(A160,Resultatberäkning!A:A,Resultatberäkning!N:N)</f>
        <v>29.857056181478939</v>
      </c>
      <c r="D160" s="83">
        <f>_xlfn.XLOOKUP(A160,Resultatberäkning!A:A,Resultatberäkning!B:B)</f>
        <v>3924</v>
      </c>
      <c r="E160" s="83">
        <f t="shared" si="4"/>
        <v>117159.08845612335</v>
      </c>
      <c r="F160" s="84">
        <f>_xlfn.XLOOKUP(A160,Resultatberäkning!A:A,Resultatberäkning!X:X)</f>
        <v>76578</v>
      </c>
      <c r="G160" s="84">
        <f>_xlfn.XLOOKUP(A160,Resultatberäkning!A:A,Resultatberäkning!G:G)</f>
        <v>3000</v>
      </c>
      <c r="H160" s="84">
        <f t="shared" si="5"/>
        <v>79578</v>
      </c>
      <c r="I160" s="84">
        <f>_xlfn.XLOOKUP(A160,Resultatberäkning!A:A,Resultatberäkning!AF:AF)</f>
        <v>51611.911100000005</v>
      </c>
    </row>
    <row r="161" spans="1:9" ht="16" x14ac:dyDescent="0.35">
      <c r="A161" s="80" t="s">
        <v>111</v>
      </c>
      <c r="B161" s="81">
        <f>_xlfn.XLOOKUP(A161,Resultatberäkning!A:A,Resultatberäkning!D:D)</f>
        <v>152392</v>
      </c>
      <c r="C161" s="82">
        <f>_xlfn.XLOOKUP(A161,Resultatberäkning!A:A,Resultatberäkning!N:N)</f>
        <v>39.526202405074308</v>
      </c>
      <c r="D161" s="83">
        <f>_xlfn.XLOOKUP(A161,Resultatberäkning!A:A,Resultatberäkning!B:B)</f>
        <v>20145</v>
      </c>
      <c r="E161" s="83">
        <f t="shared" si="4"/>
        <v>796255.34745022189</v>
      </c>
      <c r="F161" s="84">
        <f>_xlfn.XLOOKUP(A161,Resultatberäkning!A:A,Resultatberäkning!X:X)</f>
        <v>149236</v>
      </c>
      <c r="G161" s="84">
        <f>_xlfn.XLOOKUP(A161,Resultatberäkning!A:A,Resultatberäkning!G:G)</f>
        <v>3156</v>
      </c>
      <c r="H161" s="84">
        <f t="shared" si="5"/>
        <v>152392</v>
      </c>
      <c r="I161" s="84">
        <f>_xlfn.XLOOKUP(A161,Resultatberäkning!A:A,Resultatberäkning!AF:AF)</f>
        <v>95450.022000000012</v>
      </c>
    </row>
    <row r="162" spans="1:9" ht="16" x14ac:dyDescent="0.35">
      <c r="A162" s="80" t="s">
        <v>26</v>
      </c>
      <c r="B162" s="81">
        <f>_xlfn.XLOOKUP(A162,Resultatberäkning!A:A,Resultatberäkning!D:D)</f>
        <v>23700</v>
      </c>
      <c r="C162" s="82">
        <f>_xlfn.XLOOKUP(A162,Resultatberäkning!A:A,Resultatberäkning!N:N)</f>
        <v>33.421164914457805</v>
      </c>
      <c r="D162" s="83">
        <f>_xlfn.XLOOKUP(A162,Resultatberäkning!A:A,Resultatberäkning!B:B)</f>
        <v>12107</v>
      </c>
      <c r="E162" s="83">
        <f t="shared" si="4"/>
        <v>404630.04361934063</v>
      </c>
      <c r="F162" s="84">
        <f>_xlfn.XLOOKUP(A162,Resultatberäkning!A:A,Resultatberäkning!X:X)</f>
        <v>23700</v>
      </c>
      <c r="G162" s="84">
        <f>_xlfn.XLOOKUP(A162,Resultatberäkning!A:A,Resultatberäkning!G:G)</f>
        <v>0</v>
      </c>
      <c r="H162" s="84">
        <f t="shared" si="5"/>
        <v>23700</v>
      </c>
      <c r="I162" s="84">
        <f>_xlfn.XLOOKUP(A162,Resultatberäkning!A:A,Resultatberäkning!AF:AF)</f>
        <v>13744.815000000002</v>
      </c>
    </row>
    <row r="163" spans="1:9" ht="16" x14ac:dyDescent="0.35">
      <c r="A163" s="80" t="s">
        <v>58</v>
      </c>
      <c r="B163" s="81">
        <f>_xlfn.XLOOKUP(A163,Resultatberäkning!A:A,Resultatberäkning!D:D)</f>
        <v>1628700</v>
      </c>
      <c r="C163" s="82">
        <f>_xlfn.XLOOKUP(A163,Resultatberäkning!A:A,Resultatberäkning!N:N)</f>
        <v>32.39441044968428</v>
      </c>
      <c r="D163" s="83">
        <f>_xlfn.XLOOKUP(A163,Resultatberäkning!A:A,Resultatberäkning!B:B)</f>
        <v>58200</v>
      </c>
      <c r="E163" s="83">
        <f t="shared" si="4"/>
        <v>1885354.6881716251</v>
      </c>
      <c r="F163" s="84">
        <f>_xlfn.XLOOKUP(A163,Resultatberäkning!A:A,Resultatberäkning!X:X)</f>
        <v>1608700</v>
      </c>
      <c r="G163" s="84">
        <f>_xlfn.XLOOKUP(A163,Resultatberäkning!A:A,Resultatberäkning!G:G)</f>
        <v>20000</v>
      </c>
      <c r="H163" s="84">
        <f t="shared" si="5"/>
        <v>1628700</v>
      </c>
      <c r="I163" s="84">
        <f>_xlfn.XLOOKUP(A163,Resultatberäkning!A:A,Resultatberäkning!AF:AF)</f>
        <v>982369.06500000006</v>
      </c>
    </row>
    <row r="164" spans="1:9" ht="16" x14ac:dyDescent="0.35">
      <c r="A164" s="80" t="s">
        <v>43</v>
      </c>
      <c r="B164" s="81">
        <f>_xlfn.XLOOKUP(A164,Resultatberäkning!A:A,Resultatberäkning!D:D)</f>
        <v>1339660</v>
      </c>
      <c r="C164" s="82">
        <f>_xlfn.XLOOKUP(A164,Resultatberäkning!A:A,Resultatberäkning!N:N)</f>
        <v>36.619387005813756</v>
      </c>
      <c r="D164" s="83">
        <f>_xlfn.XLOOKUP(A164,Resultatberäkning!A:A,Resultatberäkning!B:B)</f>
        <v>30311</v>
      </c>
      <c r="E164" s="83">
        <f t="shared" si="4"/>
        <v>1109970.2395332207</v>
      </c>
      <c r="F164" s="84">
        <f>_xlfn.XLOOKUP(A164,Resultatberäkning!A:A,Resultatberäkning!X:X)</f>
        <v>1109970.2395332207</v>
      </c>
      <c r="G164" s="84">
        <f>_xlfn.XLOOKUP(A164,Resultatberäkning!A:A,Resultatberäkning!G:G)</f>
        <v>5000</v>
      </c>
      <c r="H164" s="84">
        <f t="shared" si="5"/>
        <v>1114970.2395332207</v>
      </c>
      <c r="I164" s="84">
        <f>_xlfn.XLOOKUP(A164,Resultatberäkning!A:A,Resultatberäkning!AF:AF)</f>
        <v>655713.93364426948</v>
      </c>
    </row>
    <row r="165" spans="1:9" ht="16" x14ac:dyDescent="0.35">
      <c r="A165" s="80" t="s">
        <v>88</v>
      </c>
      <c r="B165" s="81">
        <f>_xlfn.XLOOKUP(A165,Resultatberäkning!A:A,Resultatberäkning!D:D)</f>
        <v>122620</v>
      </c>
      <c r="C165" s="82">
        <f>_xlfn.XLOOKUP(A165,Resultatberäkning!A:A,Resultatberäkning!N:N)</f>
        <v>38.323042800793864</v>
      </c>
      <c r="D165" s="83">
        <f>_xlfn.XLOOKUP(A165,Resultatberäkning!A:A,Resultatberäkning!B:B)</f>
        <v>31648</v>
      </c>
      <c r="E165" s="83">
        <f t="shared" si="4"/>
        <v>1212847.6585595242</v>
      </c>
      <c r="F165" s="84">
        <f>_xlfn.XLOOKUP(A165,Resultatberäkning!A:A,Resultatberäkning!X:X)</f>
        <v>115650</v>
      </c>
      <c r="G165" s="84">
        <f>_xlfn.XLOOKUP(A165,Resultatberäkning!A:A,Resultatberäkning!G:G)</f>
        <v>6970</v>
      </c>
      <c r="H165" s="84">
        <f t="shared" si="5"/>
        <v>122620</v>
      </c>
      <c r="I165" s="84">
        <f>_xlfn.XLOOKUP(A165,Resultatberäkning!A:A,Resultatberäkning!AF:AF)</f>
        <v>74041.217499999999</v>
      </c>
    </row>
    <row r="166" spans="1:9" ht="16" x14ac:dyDescent="0.35">
      <c r="A166" s="80" t="s">
        <v>273</v>
      </c>
      <c r="B166" s="81">
        <f>_xlfn.XLOOKUP(A166,Resultatberäkning!A:A,Resultatberäkning!D:D)</f>
        <v>3078</v>
      </c>
      <c r="C166" s="82">
        <f>_xlfn.XLOOKUP(A166,Resultatberäkning!A:A,Resultatberäkning!N:N)</f>
        <v>32.511315854553821</v>
      </c>
      <c r="D166" s="83">
        <f>_xlfn.XLOOKUP(A166,Resultatberäkning!A:A,Resultatberäkning!B:B)</f>
        <v>5758</v>
      </c>
      <c r="E166" s="83">
        <f t="shared" si="4"/>
        <v>187200.1566905209</v>
      </c>
      <c r="F166" s="84">
        <f>_xlfn.XLOOKUP(A166,Resultatberäkning!A:A,Resultatberäkning!X:X)</f>
        <v>3078</v>
      </c>
      <c r="G166" s="84">
        <f>_xlfn.XLOOKUP(A166,Resultatberäkning!A:A,Resultatberäkning!G:G)</f>
        <v>0</v>
      </c>
      <c r="H166" s="84">
        <f t="shared" si="5"/>
        <v>3078</v>
      </c>
      <c r="I166" s="84">
        <f>_xlfn.XLOOKUP(A166,Resultatberäkning!A:A,Resultatberäkning!AF:AF)</f>
        <v>1785.0861000000002</v>
      </c>
    </row>
    <row r="167" spans="1:9" ht="16" x14ac:dyDescent="0.35">
      <c r="A167" s="80" t="s">
        <v>119</v>
      </c>
      <c r="B167" s="81">
        <f>_xlfn.XLOOKUP(A167,Resultatberäkning!A:A,Resultatberäkning!D:D)</f>
        <v>726000</v>
      </c>
      <c r="C167" s="82">
        <f>_xlfn.XLOOKUP(A167,Resultatberäkning!A:A,Resultatberäkning!N:N)</f>
        <v>36.077665281628164</v>
      </c>
      <c r="D167" s="83">
        <f>_xlfn.XLOOKUP(A167,Resultatberäkning!A:A,Resultatberäkning!B:B)</f>
        <v>13061</v>
      </c>
      <c r="E167" s="83">
        <f t="shared" si="4"/>
        <v>471210.38624334545</v>
      </c>
      <c r="F167" s="84">
        <f>_xlfn.XLOOKUP(A167,Resultatberäkning!A:A,Resultatberäkning!X:X)</f>
        <v>471210.38624334545</v>
      </c>
      <c r="G167" s="84">
        <f>_xlfn.XLOOKUP(A167,Resultatberäkning!A:A,Resultatberäkning!G:G)</f>
        <v>4000</v>
      </c>
      <c r="H167" s="84">
        <f t="shared" si="5"/>
        <v>475210.38624334545</v>
      </c>
      <c r="I167" s="84">
        <f>_xlfn.XLOOKUP(A167,Resultatberäkning!A:A,Resultatberäkning!AF:AF)</f>
        <v>277826.75137645844</v>
      </c>
    </row>
    <row r="168" spans="1:9" ht="16" x14ac:dyDescent="0.35">
      <c r="A168" s="80" t="s">
        <v>263</v>
      </c>
      <c r="B168" s="81">
        <f>_xlfn.XLOOKUP(A168,Resultatberäkning!A:A,Resultatberäkning!D:D)</f>
        <v>115800</v>
      </c>
      <c r="C168" s="82">
        <f>_xlfn.XLOOKUP(A168,Resultatberäkning!A:A,Resultatberäkning!N:N)</f>
        <v>32.925916150032883</v>
      </c>
      <c r="D168" s="83">
        <f>_xlfn.XLOOKUP(A168,Resultatberäkning!A:A,Resultatberäkning!B:B)</f>
        <v>6908</v>
      </c>
      <c r="E168" s="83">
        <f t="shared" si="4"/>
        <v>227452.22876442716</v>
      </c>
      <c r="F168" s="84">
        <f>_xlfn.XLOOKUP(A168,Resultatberäkning!A:A,Resultatberäkning!X:X)</f>
        <v>108600</v>
      </c>
      <c r="G168" s="84">
        <f>_xlfn.XLOOKUP(A168,Resultatberäkning!A:A,Resultatberäkning!G:G)</f>
        <v>7200</v>
      </c>
      <c r="H168" s="84">
        <f t="shared" si="5"/>
        <v>115800</v>
      </c>
      <c r="I168" s="84">
        <f>_xlfn.XLOOKUP(A168,Resultatberäkning!A:A,Resultatberäkning!AF:AF)</f>
        <v>70182.570000000007</v>
      </c>
    </row>
    <row r="169" spans="1:9" ht="16" x14ac:dyDescent="0.35">
      <c r="A169" s="80" t="s">
        <v>172</v>
      </c>
      <c r="B169" s="81">
        <f>_xlfn.XLOOKUP(A169,Resultatberäkning!A:A,Resultatberäkning!D:D)</f>
        <v>0</v>
      </c>
      <c r="C169" s="82">
        <f>_xlfn.XLOOKUP(A169,Resultatberäkning!A:A,Resultatberäkning!N:N)</f>
        <v>35.596952741171776</v>
      </c>
      <c r="D169" s="83">
        <f>_xlfn.XLOOKUP(A169,Resultatberäkning!A:A,Resultatberäkning!B:B)</f>
        <v>15333</v>
      </c>
      <c r="E169" s="83">
        <f t="shared" si="4"/>
        <v>545808.07638038683</v>
      </c>
      <c r="F169" s="84">
        <f>_xlfn.XLOOKUP(A169,Resultatberäkning!A:A,Resultatberäkning!X:X)</f>
        <v>0</v>
      </c>
      <c r="G169" s="84">
        <f>_xlfn.XLOOKUP(A169,Resultatberäkning!A:A,Resultatberäkning!G:G)</f>
        <v>0</v>
      </c>
      <c r="H169" s="84">
        <f t="shared" si="5"/>
        <v>0</v>
      </c>
      <c r="I169" s="84">
        <f>_xlfn.XLOOKUP(A169,Resultatberäkning!A:A,Resultatberäkning!AF:AF)</f>
        <v>0</v>
      </c>
    </row>
    <row r="170" spans="1:9" ht="16" x14ac:dyDescent="0.35">
      <c r="A170" s="80" t="s">
        <v>142</v>
      </c>
      <c r="B170" s="81">
        <f>_xlfn.XLOOKUP(A170,Resultatberäkning!A:A,Resultatberäkning!D:D)</f>
        <v>499262</v>
      </c>
      <c r="C170" s="82">
        <f>_xlfn.XLOOKUP(A170,Resultatberäkning!A:A,Resultatberäkning!N:N)</f>
        <v>34.219709297208105</v>
      </c>
      <c r="D170" s="83">
        <f>_xlfn.XLOOKUP(A170,Resultatberäkning!A:A,Resultatberäkning!B:B)</f>
        <v>13106</v>
      </c>
      <c r="E170" s="83">
        <f t="shared" si="4"/>
        <v>448483.51004920941</v>
      </c>
      <c r="F170" s="84">
        <f>_xlfn.XLOOKUP(A170,Resultatberäkning!A:A,Resultatberäkning!X:X)</f>
        <v>448483.51004920941</v>
      </c>
      <c r="G170" s="84">
        <f>_xlfn.XLOOKUP(A170,Resultatberäkning!A:A,Resultatberäkning!G:G)</f>
        <v>3000</v>
      </c>
      <c r="H170" s="84">
        <f t="shared" si="5"/>
        <v>451483.51004920941</v>
      </c>
      <c r="I170" s="84">
        <f>_xlfn.XLOOKUP(A170,Resultatberäkning!A:A,Resultatberäkning!AF:AF)</f>
        <v>263098.01165303902</v>
      </c>
    </row>
    <row r="171" spans="1:9" ht="16" x14ac:dyDescent="0.35">
      <c r="A171" s="80" t="s">
        <v>112</v>
      </c>
      <c r="B171" s="81">
        <f>_xlfn.XLOOKUP(A171,Resultatberäkning!A:A,Resultatberäkning!D:D)</f>
        <v>406500</v>
      </c>
      <c r="C171" s="82">
        <f>_xlfn.XLOOKUP(A171,Resultatberäkning!A:A,Resultatberäkning!N:N)</f>
        <v>32.412636514988741</v>
      </c>
      <c r="D171" s="83">
        <f>_xlfn.XLOOKUP(A171,Resultatberäkning!A:A,Resultatberäkning!B:B)</f>
        <v>26918</v>
      </c>
      <c r="E171" s="83">
        <f t="shared" si="4"/>
        <v>872483.34971046692</v>
      </c>
      <c r="F171" s="84">
        <f>_xlfn.XLOOKUP(A171,Resultatberäkning!A:A,Resultatberäkning!X:X)</f>
        <v>405000</v>
      </c>
      <c r="G171" s="84">
        <f>_xlfn.XLOOKUP(A171,Resultatberäkning!A:A,Resultatberäkning!G:G)</f>
        <v>1500</v>
      </c>
      <c r="H171" s="84">
        <f t="shared" si="5"/>
        <v>406500</v>
      </c>
      <c r="I171" s="84">
        <f>_xlfn.XLOOKUP(A171,Resultatberäkning!A:A,Resultatberäkning!AF:AF)</f>
        <v>236379.75000000003</v>
      </c>
    </row>
    <row r="172" spans="1:9" ht="16" x14ac:dyDescent="0.35">
      <c r="A172" s="80" t="s">
        <v>276</v>
      </c>
      <c r="B172" s="81">
        <f>_xlfn.XLOOKUP(A172,Resultatberäkning!A:A,Resultatberäkning!D:D)</f>
        <v>110277</v>
      </c>
      <c r="C172" s="82">
        <f>_xlfn.XLOOKUP(A172,Resultatberäkning!A:A,Resultatberäkning!N:N)</f>
        <v>30.463348515156696</v>
      </c>
      <c r="D172" s="83">
        <f>_xlfn.XLOOKUP(A172,Resultatberäkning!A:A,Resultatberäkning!B:B)</f>
        <v>11525</v>
      </c>
      <c r="E172" s="83">
        <f t="shared" si="4"/>
        <v>351090.09163718094</v>
      </c>
      <c r="F172" s="84">
        <f>_xlfn.XLOOKUP(A172,Resultatberäkning!A:A,Resultatberäkning!X:X)</f>
        <v>107477</v>
      </c>
      <c r="G172" s="84">
        <f>_xlfn.XLOOKUP(A172,Resultatberäkning!A:A,Resultatberäkning!G:G)</f>
        <v>2800</v>
      </c>
      <c r="H172" s="84">
        <f t="shared" si="5"/>
        <v>110277</v>
      </c>
      <c r="I172" s="84">
        <f>_xlfn.XLOOKUP(A172,Resultatberäkning!A:A,Resultatberäkning!AF:AF)</f>
        <v>65131.286150000007</v>
      </c>
    </row>
    <row r="173" spans="1:9" ht="16" x14ac:dyDescent="0.35">
      <c r="A173" s="80" t="s">
        <v>59</v>
      </c>
      <c r="B173" s="81">
        <f>_xlfn.XLOOKUP(A173,Resultatberäkning!A:A,Resultatberäkning!D:D)</f>
        <v>42750</v>
      </c>
      <c r="C173" s="82">
        <f>_xlfn.XLOOKUP(A173,Resultatberäkning!A:A,Resultatberäkning!N:N)</f>
        <v>35.621033553477965</v>
      </c>
      <c r="D173" s="83">
        <f>_xlfn.XLOOKUP(A173,Resultatberäkning!A:A,Resultatberäkning!B:B)</f>
        <v>12106</v>
      </c>
      <c r="E173" s="83">
        <f t="shared" si="4"/>
        <v>431228.23219840426</v>
      </c>
      <c r="F173" s="84">
        <f>_xlfn.XLOOKUP(A173,Resultatberäkning!A:A,Resultatberäkning!X:X)</f>
        <v>42750</v>
      </c>
      <c r="G173" s="84">
        <f>_xlfn.XLOOKUP(A173,Resultatberäkning!A:A,Resultatberäkning!G:G)</f>
        <v>0</v>
      </c>
      <c r="H173" s="84">
        <f t="shared" si="5"/>
        <v>42750</v>
      </c>
      <c r="I173" s="84">
        <f>_xlfn.XLOOKUP(A173,Resultatberäkning!A:A,Resultatberäkning!AF:AF)</f>
        <v>24792.862500000003</v>
      </c>
    </row>
    <row r="174" spans="1:9" ht="16" x14ac:dyDescent="0.35">
      <c r="A174" s="80" t="s">
        <v>324</v>
      </c>
      <c r="B174" s="81">
        <f>_xlfn.XLOOKUP(A174,Resultatberäkning!A:A,Resultatberäkning!D:D)</f>
        <v>86000</v>
      </c>
      <c r="C174" s="82">
        <f>_xlfn.XLOOKUP(A174,Resultatberäkning!A:A,Resultatberäkning!N:N)</f>
        <v>29.052521321393296</v>
      </c>
      <c r="D174" s="83">
        <f>_xlfn.XLOOKUP(A174,Resultatberäkning!A:A,Resultatberäkning!B:B)</f>
        <v>5871</v>
      </c>
      <c r="E174" s="83">
        <f t="shared" si="4"/>
        <v>170567.35267790005</v>
      </c>
      <c r="F174" s="84">
        <f>_xlfn.XLOOKUP(A174,Resultatberäkning!A:A,Resultatberäkning!X:X)</f>
        <v>83000</v>
      </c>
      <c r="G174" s="84">
        <f>_xlfn.XLOOKUP(A174,Resultatberäkning!A:A,Resultatberäkning!G:G)</f>
        <v>3000</v>
      </c>
      <c r="H174" s="84">
        <f t="shared" si="5"/>
        <v>86000</v>
      </c>
      <c r="I174" s="84">
        <f>_xlfn.XLOOKUP(A174,Resultatberäkning!A:A,Resultatberäkning!AF:AF)</f>
        <v>54496.250000000007</v>
      </c>
    </row>
    <row r="175" spans="1:9" ht="16" x14ac:dyDescent="0.35">
      <c r="A175" s="80" t="s">
        <v>168</v>
      </c>
      <c r="B175" s="81">
        <f>_xlfn.XLOOKUP(A175,Resultatberäkning!A:A,Resultatberäkning!D:D)</f>
        <v>259106</v>
      </c>
      <c r="C175" s="82">
        <f>_xlfn.XLOOKUP(A175,Resultatberäkning!A:A,Resultatberäkning!N:N)</f>
        <v>36.60077268069444</v>
      </c>
      <c r="D175" s="83">
        <f>_xlfn.XLOOKUP(A175,Resultatberäkning!A:A,Resultatberäkning!B:B)</f>
        <v>40730</v>
      </c>
      <c r="E175" s="83">
        <f t="shared" si="4"/>
        <v>1490749.4712846845</v>
      </c>
      <c r="F175" s="84">
        <f>_xlfn.XLOOKUP(A175,Resultatberäkning!A:A,Resultatberäkning!X:X)</f>
        <v>254661</v>
      </c>
      <c r="G175" s="84">
        <f>_xlfn.XLOOKUP(A175,Resultatberäkning!A:A,Resultatberäkning!G:G)</f>
        <v>4445</v>
      </c>
      <c r="H175" s="84">
        <f t="shared" si="5"/>
        <v>259106</v>
      </c>
      <c r="I175" s="84">
        <f>_xlfn.XLOOKUP(A175,Resultatberäkning!A:A,Resultatberäkning!AF:AF)</f>
        <v>152135.64695000002</v>
      </c>
    </row>
    <row r="176" spans="1:9" ht="16" x14ac:dyDescent="0.35">
      <c r="A176" s="80" t="s">
        <v>143</v>
      </c>
      <c r="B176" s="81">
        <f>_xlfn.XLOOKUP(A176,Resultatberäkning!A:A,Resultatberäkning!D:D)</f>
        <v>849290</v>
      </c>
      <c r="C176" s="82">
        <f>_xlfn.XLOOKUP(A176,Resultatberäkning!A:A,Resultatberäkning!N:N)</f>
        <v>35.701953589849481</v>
      </c>
      <c r="D176" s="83">
        <f>_xlfn.XLOOKUP(A176,Resultatberäkning!A:A,Resultatberäkning!B:B)</f>
        <v>7323</v>
      </c>
      <c r="E176" s="83">
        <f t="shared" si="4"/>
        <v>261445.40613846775</v>
      </c>
      <c r="F176" s="84">
        <f>_xlfn.XLOOKUP(A176,Resultatberäkning!A:A,Resultatberäkning!X:X)</f>
        <v>261445.40613846775</v>
      </c>
      <c r="G176" s="84">
        <f>_xlfn.XLOOKUP(A176,Resultatberäkning!A:A,Resultatberäkning!G:G)</f>
        <v>7410</v>
      </c>
      <c r="H176" s="84">
        <f t="shared" si="5"/>
        <v>268855.40613846772</v>
      </c>
      <c r="I176" s="84">
        <f>_xlfn.XLOOKUP(A176,Resultatberäkning!A:A,Resultatberäkning!AF:AF)</f>
        <v>159035.2632900044</v>
      </c>
    </row>
    <row r="177" spans="1:9" ht="16" x14ac:dyDescent="0.35">
      <c r="A177" s="80" t="s">
        <v>328</v>
      </c>
      <c r="B177" s="81">
        <f>_xlfn.XLOOKUP(A177,Resultatberäkning!A:A,Resultatberäkning!D:D)</f>
        <v>657669</v>
      </c>
      <c r="C177" s="82">
        <f>_xlfn.XLOOKUP(A177,Resultatberäkning!A:A,Resultatberäkning!N:N)</f>
        <v>30.823702631042607</v>
      </c>
      <c r="D177" s="83">
        <f>_xlfn.XLOOKUP(A177,Resultatberäkning!A:A,Resultatberäkning!B:B)</f>
        <v>42344</v>
      </c>
      <c r="E177" s="83">
        <f t="shared" si="4"/>
        <v>1305198.8642088682</v>
      </c>
      <c r="F177" s="84">
        <f>_xlfn.XLOOKUP(A177,Resultatberäkning!A:A,Resultatberäkning!X:X)</f>
        <v>657669</v>
      </c>
      <c r="G177" s="84">
        <f>_xlfn.XLOOKUP(A177,Resultatberäkning!A:A,Resultatberäkning!G:G)</f>
        <v>0</v>
      </c>
      <c r="H177" s="84">
        <f t="shared" si="5"/>
        <v>657669</v>
      </c>
      <c r="I177" s="84">
        <f>_xlfn.XLOOKUP(A177,Resultatberäkning!A:A,Resultatberäkning!AF:AF)</f>
        <v>381415.13655000005</v>
      </c>
    </row>
    <row r="178" spans="1:9" ht="16" x14ac:dyDescent="0.35">
      <c r="A178" s="80" t="s">
        <v>292</v>
      </c>
      <c r="B178" s="81">
        <f>_xlfn.XLOOKUP(A178,Resultatberäkning!A:A,Resultatberäkning!D:D)</f>
        <v>267500</v>
      </c>
      <c r="C178" s="82">
        <f>_xlfn.XLOOKUP(A178,Resultatberäkning!A:A,Resultatberäkning!N:N)</f>
        <v>28.080741796879796</v>
      </c>
      <c r="D178" s="83">
        <f>_xlfn.XLOOKUP(A178,Resultatberäkning!A:A,Resultatberäkning!B:B)</f>
        <v>5135</v>
      </c>
      <c r="E178" s="83">
        <f t="shared" si="4"/>
        <v>144194.60912697774</v>
      </c>
      <c r="F178" s="84">
        <f>_xlfn.XLOOKUP(A178,Resultatberäkning!A:A,Resultatberäkning!X:X)</f>
        <v>144194.60912697774</v>
      </c>
      <c r="G178" s="84">
        <f>_xlfn.XLOOKUP(A178,Resultatberäkning!A:A,Resultatberäkning!G:G)</f>
        <v>1250</v>
      </c>
      <c r="H178" s="84">
        <f t="shared" si="5"/>
        <v>145444.60912697774</v>
      </c>
      <c r="I178" s="84">
        <f>_xlfn.XLOOKUP(A178,Resultatberäkning!A:A,Resultatberäkning!AF:AF)</f>
        <v>84875.663563190756</v>
      </c>
    </row>
    <row r="179" spans="1:9" ht="16" x14ac:dyDescent="0.35">
      <c r="A179" s="80" t="s">
        <v>305</v>
      </c>
      <c r="B179" s="81">
        <f>_xlfn.XLOOKUP(A179,Resultatberäkning!A:A,Resultatberäkning!D:D)</f>
        <v>89005</v>
      </c>
      <c r="C179" s="82">
        <f>_xlfn.XLOOKUP(A179,Resultatberäkning!A:A,Resultatberäkning!N:N)</f>
        <v>31.636348457024894</v>
      </c>
      <c r="D179" s="83">
        <f>_xlfn.XLOOKUP(A179,Resultatberäkning!A:A,Resultatberäkning!B:B)</f>
        <v>6740</v>
      </c>
      <c r="E179" s="83">
        <f t="shared" si="4"/>
        <v>213228.98860034777</v>
      </c>
      <c r="F179" s="84">
        <f>_xlfn.XLOOKUP(A179,Resultatberäkning!A:A,Resultatberäkning!X:X)</f>
        <v>86532</v>
      </c>
      <c r="G179" s="84">
        <f>_xlfn.XLOOKUP(A179,Resultatberäkning!A:A,Resultatberäkning!G:G)</f>
        <v>2473</v>
      </c>
      <c r="H179" s="84">
        <f t="shared" si="5"/>
        <v>89005</v>
      </c>
      <c r="I179" s="84">
        <f>_xlfn.XLOOKUP(A179,Resultatberäkning!A:A,Resultatberäkning!AF:AF)</f>
        <v>52657.233400000005</v>
      </c>
    </row>
    <row r="180" spans="1:9" ht="16" x14ac:dyDescent="0.35">
      <c r="A180" s="80" t="s">
        <v>122</v>
      </c>
      <c r="B180" s="81">
        <f>_xlfn.XLOOKUP(A180,Resultatberäkning!A:A,Resultatberäkning!D:D)</f>
        <v>70500</v>
      </c>
      <c r="C180" s="82">
        <f>_xlfn.XLOOKUP(A180,Resultatberäkning!A:A,Resultatberäkning!N:N)</f>
        <v>37.663266796686237</v>
      </c>
      <c r="D180" s="83">
        <f>_xlfn.XLOOKUP(A180,Resultatberäkning!A:A,Resultatberäkning!B:B)</f>
        <v>29021</v>
      </c>
      <c r="E180" s="83">
        <f t="shared" si="4"/>
        <v>1093025.6657066313</v>
      </c>
      <c r="F180" s="84">
        <f>_xlfn.XLOOKUP(A180,Resultatberäkning!A:A,Resultatberäkning!X:X)</f>
        <v>68000</v>
      </c>
      <c r="G180" s="84">
        <f>_xlfn.XLOOKUP(A180,Resultatberäkning!A:A,Resultatberäkning!G:G)</f>
        <v>2500</v>
      </c>
      <c r="H180" s="84">
        <f t="shared" si="5"/>
        <v>70500</v>
      </c>
      <c r="I180" s="84">
        <f>_xlfn.XLOOKUP(A180,Resultatberäkning!A:A,Resultatberäkning!AF:AF)</f>
        <v>41936.600000000006</v>
      </c>
    </row>
    <row r="181" spans="1:9" ht="16" x14ac:dyDescent="0.35">
      <c r="A181" s="80" t="s">
        <v>262</v>
      </c>
      <c r="B181" s="81">
        <f>_xlfn.XLOOKUP(A181,Resultatberäkning!A:A,Resultatberäkning!D:D)</f>
        <v>262433</v>
      </c>
      <c r="C181" s="82">
        <f>_xlfn.XLOOKUP(A181,Resultatberäkning!A:A,Resultatberäkning!N:N)</f>
        <v>31.649781007641067</v>
      </c>
      <c r="D181" s="83">
        <f>_xlfn.XLOOKUP(A181,Resultatberäkning!A:A,Resultatberäkning!B:B)</f>
        <v>11042</v>
      </c>
      <c r="E181" s="83">
        <f t="shared" si="4"/>
        <v>349476.88188637269</v>
      </c>
      <c r="F181" s="84">
        <f>_xlfn.XLOOKUP(A181,Resultatberäkning!A:A,Resultatberäkning!X:X)</f>
        <v>260533</v>
      </c>
      <c r="G181" s="84">
        <f>_xlfn.XLOOKUP(A181,Resultatberäkning!A:A,Resultatberäkning!G:G)</f>
        <v>1900</v>
      </c>
      <c r="H181" s="84">
        <f t="shared" si="5"/>
        <v>262433</v>
      </c>
      <c r="I181" s="84">
        <f>_xlfn.XLOOKUP(A181,Resultatberäkning!A:A,Resultatberäkning!AF:AF)</f>
        <v>153416.16335000002</v>
      </c>
    </row>
    <row r="182" spans="1:9" ht="16" x14ac:dyDescent="0.35">
      <c r="A182" s="80" t="s">
        <v>253</v>
      </c>
      <c r="B182" s="81">
        <f>_xlfn.XLOOKUP(A182,Resultatberäkning!A:A,Resultatberäkning!D:D)</f>
        <v>424200</v>
      </c>
      <c r="C182" s="82">
        <f>_xlfn.XLOOKUP(A182,Resultatberäkning!A:A,Resultatberäkning!N:N)</f>
        <v>34.691383281611415</v>
      </c>
      <c r="D182" s="83">
        <f>_xlfn.XLOOKUP(A182,Resultatberäkning!A:A,Resultatberäkning!B:B)</f>
        <v>22853</v>
      </c>
      <c r="E182" s="83">
        <f t="shared" si="4"/>
        <v>792802.18213466567</v>
      </c>
      <c r="F182" s="84">
        <f>_xlfn.XLOOKUP(A182,Resultatberäkning!A:A,Resultatberäkning!X:X)</f>
        <v>422200</v>
      </c>
      <c r="G182" s="84">
        <f>_xlfn.XLOOKUP(A182,Resultatberäkning!A:A,Resultatberäkning!G:G)</f>
        <v>2000</v>
      </c>
      <c r="H182" s="84">
        <f t="shared" si="5"/>
        <v>424200</v>
      </c>
      <c r="I182" s="84">
        <f>_xlfn.XLOOKUP(A182,Resultatberäkning!A:A,Resultatberäkning!AF:AF)</f>
        <v>248199.05000000002</v>
      </c>
    </row>
    <row r="183" spans="1:9" ht="16" x14ac:dyDescent="0.35">
      <c r="A183" s="80" t="s">
        <v>22</v>
      </c>
      <c r="B183" s="81">
        <f>_xlfn.XLOOKUP(A183,Resultatberäkning!A:A,Resultatberäkning!D:D)</f>
        <v>167000</v>
      </c>
      <c r="C183" s="82">
        <f>_xlfn.XLOOKUP(A183,Resultatberäkning!A:A,Resultatberäkning!N:N)</f>
        <v>36.112673408188925</v>
      </c>
      <c r="D183" s="83">
        <f>_xlfn.XLOOKUP(A183,Resultatberäkning!A:A,Resultatberäkning!B:B)</f>
        <v>17451</v>
      </c>
      <c r="E183" s="83">
        <f t="shared" si="4"/>
        <v>630202.26364630496</v>
      </c>
      <c r="F183" s="84">
        <f>_xlfn.XLOOKUP(A183,Resultatberäkning!A:A,Resultatberäkning!X:X)</f>
        <v>165000</v>
      </c>
      <c r="G183" s="84">
        <f>_xlfn.XLOOKUP(A183,Resultatberäkning!A:A,Resultatberäkning!G:G)</f>
        <v>2000</v>
      </c>
      <c r="H183" s="84">
        <f t="shared" si="5"/>
        <v>167000</v>
      </c>
      <c r="I183" s="84">
        <f>_xlfn.XLOOKUP(A183,Resultatberäkning!A:A,Resultatberäkning!AF:AF)</f>
        <v>97691.750000000015</v>
      </c>
    </row>
    <row r="184" spans="1:9" ht="16" x14ac:dyDescent="0.35">
      <c r="A184" s="80" t="s">
        <v>280</v>
      </c>
      <c r="B184" s="81">
        <f>_xlfn.XLOOKUP(A184,Resultatberäkning!A:A,Resultatberäkning!D:D)</f>
        <v>827000</v>
      </c>
      <c r="C184" s="82">
        <f>_xlfn.XLOOKUP(A184,Resultatberäkning!A:A,Resultatberäkning!N:N)</f>
        <v>39.813157584861784</v>
      </c>
      <c r="D184" s="83">
        <f>_xlfn.XLOOKUP(A184,Resultatberäkning!A:A,Resultatberäkning!B:B)</f>
        <v>38628</v>
      </c>
      <c r="E184" s="83">
        <f t="shared" si="4"/>
        <v>1537902.6511880411</v>
      </c>
      <c r="F184" s="84">
        <f>_xlfn.XLOOKUP(A184,Resultatberäkning!A:A,Resultatberäkning!X:X)</f>
        <v>787000</v>
      </c>
      <c r="G184" s="84">
        <f>_xlfn.XLOOKUP(A184,Resultatberäkning!A:A,Resultatberäkning!G:G)</f>
        <v>40000</v>
      </c>
      <c r="H184" s="84">
        <f t="shared" si="5"/>
        <v>827000</v>
      </c>
      <c r="I184" s="84">
        <f>_xlfn.XLOOKUP(A184,Resultatberäkning!A:A,Resultatberäkning!AF:AF)</f>
        <v>507762.00000000006</v>
      </c>
    </row>
    <row r="185" spans="1:9" ht="16" x14ac:dyDescent="0.35">
      <c r="A185" s="80" t="s">
        <v>42</v>
      </c>
      <c r="B185" s="81">
        <f>_xlfn.XLOOKUP(A185,Resultatberäkning!A:A,Resultatberäkning!D:D)</f>
        <v>4689130</v>
      </c>
      <c r="C185" s="82">
        <f>_xlfn.XLOOKUP(A185,Resultatberäkning!A:A,Resultatberäkning!N:N)</f>
        <v>39.757383772037095</v>
      </c>
      <c r="D185" s="83">
        <f>_xlfn.XLOOKUP(A185,Resultatberäkning!A:A,Resultatberäkning!B:B)</f>
        <v>52529</v>
      </c>
      <c r="E185" s="83">
        <f t="shared" si="4"/>
        <v>2088415.6121613365</v>
      </c>
      <c r="F185" s="84">
        <f>_xlfn.XLOOKUP(A185,Resultatberäkning!A:A,Resultatberäkning!X:X)</f>
        <v>2088415.6121613365</v>
      </c>
      <c r="G185" s="84">
        <f>_xlfn.XLOOKUP(A185,Resultatberäkning!A:A,Resultatberäkning!G:G)</f>
        <v>0</v>
      </c>
      <c r="H185" s="84">
        <f t="shared" si="5"/>
        <v>2088415.6121613365</v>
      </c>
      <c r="I185" s="84">
        <f>_xlfn.XLOOKUP(A185,Resultatberäkning!A:A,Resultatberäkning!AF:AF)</f>
        <v>1211176.6342729672</v>
      </c>
    </row>
    <row r="186" spans="1:9" ht="16" x14ac:dyDescent="0.35">
      <c r="A186" s="80" t="s">
        <v>156</v>
      </c>
      <c r="B186" s="81">
        <f>_xlfn.XLOOKUP(A186,Resultatberäkning!A:A,Resultatberäkning!D:D)</f>
        <v>339906</v>
      </c>
      <c r="C186" s="82">
        <f>_xlfn.XLOOKUP(A186,Resultatberäkning!A:A,Resultatberäkning!N:N)</f>
        <v>33.8186658756347</v>
      </c>
      <c r="D186" s="83">
        <f>_xlfn.XLOOKUP(A186,Resultatberäkning!A:A,Resultatberäkning!B:B)</f>
        <v>18962</v>
      </c>
      <c r="E186" s="83">
        <f t="shared" si="4"/>
        <v>641269.54233378521</v>
      </c>
      <c r="F186" s="84">
        <f>_xlfn.XLOOKUP(A186,Resultatberäkning!A:A,Resultatberäkning!X:X)</f>
        <v>337656</v>
      </c>
      <c r="G186" s="84">
        <f>_xlfn.XLOOKUP(A186,Resultatberäkning!A:A,Resultatberäkning!G:G)</f>
        <v>2250</v>
      </c>
      <c r="H186" s="84">
        <f t="shared" si="5"/>
        <v>339906</v>
      </c>
      <c r="I186" s="84">
        <f>_xlfn.XLOOKUP(A186,Resultatberäkning!A:A,Resultatberäkning!AF:AF)</f>
        <v>198073.59720000002</v>
      </c>
    </row>
    <row r="187" spans="1:9" ht="16" x14ac:dyDescent="0.35">
      <c r="A187" s="80" t="s">
        <v>137</v>
      </c>
      <c r="B187" s="81">
        <f>_xlfn.XLOOKUP(A187,Resultatberäkning!A:A,Resultatberäkning!D:D)</f>
        <v>201030</v>
      </c>
      <c r="C187" s="82">
        <f>_xlfn.XLOOKUP(A187,Resultatberäkning!A:A,Resultatberäkning!N:N)</f>
        <v>33.936686756984074</v>
      </c>
      <c r="D187" s="83">
        <f>_xlfn.XLOOKUP(A187,Resultatberäkning!A:A,Resultatberäkning!B:B)</f>
        <v>19437</v>
      </c>
      <c r="E187" s="83">
        <f t="shared" si="4"/>
        <v>659627.38049549947</v>
      </c>
      <c r="F187" s="84">
        <f>_xlfn.XLOOKUP(A187,Resultatberäkning!A:A,Resultatberäkning!X:X)</f>
        <v>196030</v>
      </c>
      <c r="G187" s="84">
        <f>_xlfn.XLOOKUP(A187,Resultatberäkning!A:A,Resultatberäkning!G:G)</f>
        <v>5000</v>
      </c>
      <c r="H187" s="84">
        <f t="shared" si="5"/>
        <v>201030</v>
      </c>
      <c r="I187" s="84">
        <f>_xlfn.XLOOKUP(A187,Resultatberäkning!A:A,Resultatberäkning!AF:AF)</f>
        <v>118687.59850000002</v>
      </c>
    </row>
    <row r="188" spans="1:9" ht="16" x14ac:dyDescent="0.35">
      <c r="A188" s="80" t="s">
        <v>211</v>
      </c>
      <c r="B188" s="81">
        <f>_xlfn.XLOOKUP(A188,Resultatberäkning!A:A,Resultatberäkning!D:D)</f>
        <v>328300</v>
      </c>
      <c r="C188" s="82">
        <f>_xlfn.XLOOKUP(A188,Resultatberäkning!A:A,Resultatberäkning!N:N)</f>
        <v>34.491025722763936</v>
      </c>
      <c r="D188" s="83">
        <f>_xlfn.XLOOKUP(A188,Resultatberäkning!A:A,Resultatberäkning!B:B)</f>
        <v>18654</v>
      </c>
      <c r="E188" s="83">
        <f t="shared" si="4"/>
        <v>643395.59383243846</v>
      </c>
      <c r="F188" s="84">
        <f>_xlfn.XLOOKUP(A188,Resultatberäkning!A:A,Resultatberäkning!X:X)</f>
        <v>322700</v>
      </c>
      <c r="G188" s="84">
        <f>_xlfn.XLOOKUP(A188,Resultatberäkning!A:A,Resultatberäkning!G:G)</f>
        <v>5600</v>
      </c>
      <c r="H188" s="84">
        <f t="shared" si="5"/>
        <v>328300</v>
      </c>
      <c r="I188" s="84">
        <f>_xlfn.XLOOKUP(A188,Resultatberäkning!A:A,Resultatberäkning!AF:AF)</f>
        <v>193085.90500000003</v>
      </c>
    </row>
    <row r="189" spans="1:9" ht="16" x14ac:dyDescent="0.35">
      <c r="A189" s="80" t="s">
        <v>316</v>
      </c>
      <c r="B189" s="81">
        <f>_xlfn.XLOOKUP(A189,Resultatberäkning!A:A,Resultatberäkning!D:D)</f>
        <v>2083300</v>
      </c>
      <c r="C189" s="82">
        <f>_xlfn.XLOOKUP(A189,Resultatberäkning!A:A,Resultatberäkning!N:N)</f>
        <v>31.515977791258194</v>
      </c>
      <c r="D189" s="83">
        <f>_xlfn.XLOOKUP(A189,Resultatberäkning!A:A,Resultatberäkning!B:B)</f>
        <v>76542</v>
      </c>
      <c r="E189" s="83">
        <f t="shared" si="4"/>
        <v>2412295.9720984846</v>
      </c>
      <c r="F189" s="84">
        <f>_xlfn.XLOOKUP(A189,Resultatberäkning!A:A,Resultatberäkning!X:X)</f>
        <v>2068800</v>
      </c>
      <c r="G189" s="84">
        <f>_xlfn.XLOOKUP(A189,Resultatberäkning!A:A,Resultatberäkning!G:G)</f>
        <v>14500</v>
      </c>
      <c r="H189" s="84">
        <f t="shared" si="5"/>
        <v>2083300</v>
      </c>
      <c r="I189" s="84">
        <f>_xlfn.XLOOKUP(A189,Resultatberäkning!A:A,Resultatberäkning!AF:AF)</f>
        <v>1214300.56</v>
      </c>
    </row>
    <row r="190" spans="1:9" ht="16" x14ac:dyDescent="0.35">
      <c r="A190" s="80" t="s">
        <v>246</v>
      </c>
      <c r="B190" s="81">
        <f>_xlfn.XLOOKUP(A190,Resultatberäkning!A:A,Resultatberäkning!D:D)</f>
        <v>256013</v>
      </c>
      <c r="C190" s="82">
        <f>_xlfn.XLOOKUP(A190,Resultatberäkning!A:A,Resultatberäkning!N:N)</f>
        <v>33.153898430999497</v>
      </c>
      <c r="D190" s="83">
        <f>_xlfn.XLOOKUP(A190,Resultatberäkning!A:A,Resultatberäkning!B:B)</f>
        <v>4348</v>
      </c>
      <c r="E190" s="83">
        <f t="shared" si="4"/>
        <v>144153.15037798582</v>
      </c>
      <c r="F190" s="84">
        <f>_xlfn.XLOOKUP(A190,Resultatberäkning!A:A,Resultatberäkning!X:X)</f>
        <v>144153.15037798582</v>
      </c>
      <c r="G190" s="84">
        <f>_xlfn.XLOOKUP(A190,Resultatberäkning!A:A,Resultatberäkning!G:G)</f>
        <v>1500</v>
      </c>
      <c r="H190" s="84">
        <f t="shared" si="5"/>
        <v>145653.15037798582</v>
      </c>
      <c r="I190" s="84">
        <f>_xlfn.XLOOKUP(A190,Resultatberäkning!A:A,Resultatberäkning!AF:AF)</f>
        <v>85101.619561712898</v>
      </c>
    </row>
    <row r="191" spans="1:9" ht="16" x14ac:dyDescent="0.35">
      <c r="A191" s="80" t="s">
        <v>136</v>
      </c>
      <c r="B191" s="81">
        <f>_xlfn.XLOOKUP(A191,Resultatberäkning!A:A,Resultatberäkning!D:D)</f>
        <v>202108</v>
      </c>
      <c r="C191" s="82">
        <f>_xlfn.XLOOKUP(A191,Resultatberäkning!A:A,Resultatberäkning!N:N)</f>
        <v>34.623282569379448</v>
      </c>
      <c r="D191" s="83">
        <f>_xlfn.XLOOKUP(A191,Resultatberäkning!A:A,Resultatberäkning!B:B)</f>
        <v>16861</v>
      </c>
      <c r="E191" s="83">
        <f t="shared" si="4"/>
        <v>583783.16740230692</v>
      </c>
      <c r="F191" s="84">
        <f>_xlfn.XLOOKUP(A191,Resultatberäkning!A:A,Resultatberäkning!X:X)</f>
        <v>194108</v>
      </c>
      <c r="G191" s="84">
        <f>_xlfn.XLOOKUP(A191,Resultatberäkning!A:A,Resultatberäkning!G:G)</f>
        <v>8000</v>
      </c>
      <c r="H191" s="84">
        <f t="shared" si="5"/>
        <v>202108</v>
      </c>
      <c r="I191" s="84">
        <f>_xlfn.XLOOKUP(A191,Resultatberäkning!A:A,Resultatberäkning!AF:AF)</f>
        <v>120572.93460000001</v>
      </c>
    </row>
    <row r="192" spans="1:9" ht="16" x14ac:dyDescent="0.35">
      <c r="A192" s="80" t="s">
        <v>212</v>
      </c>
      <c r="B192" s="81">
        <f>_xlfn.XLOOKUP(A192,Resultatberäkning!A:A,Resultatberäkning!D:D)</f>
        <v>1790400</v>
      </c>
      <c r="C192" s="82">
        <f>_xlfn.XLOOKUP(A192,Resultatberäkning!A:A,Resultatberäkning!N:N)</f>
        <v>31.744453145018905</v>
      </c>
      <c r="D192" s="83">
        <f>_xlfn.XLOOKUP(A192,Resultatberäkning!A:A,Resultatberäkning!B:B)</f>
        <v>57763</v>
      </c>
      <c r="E192" s="83">
        <f t="shared" si="4"/>
        <v>1833654.8470157271</v>
      </c>
      <c r="F192" s="84">
        <f>_xlfn.XLOOKUP(A192,Resultatberäkning!A:A,Resultatberäkning!X:X)</f>
        <v>1787700</v>
      </c>
      <c r="G192" s="84">
        <f>_xlfn.XLOOKUP(A192,Resultatberäkning!A:A,Resultatberäkning!G:G)</f>
        <v>2700</v>
      </c>
      <c r="H192" s="84">
        <f t="shared" si="5"/>
        <v>1790400</v>
      </c>
      <c r="I192" s="84">
        <f>_xlfn.XLOOKUP(A192,Resultatberäkning!A:A,Resultatberäkning!AF:AF)</f>
        <v>1039476.6150000001</v>
      </c>
    </row>
    <row r="193" spans="1:9" ht="16" x14ac:dyDescent="0.35">
      <c r="A193" s="80" t="s">
        <v>265</v>
      </c>
      <c r="B193" s="81">
        <f>_xlfn.XLOOKUP(A193,Resultatberäkning!A:A,Resultatberäkning!D:D)</f>
        <v>378365</v>
      </c>
      <c r="C193" s="82">
        <f>_xlfn.XLOOKUP(A193,Resultatberäkning!A:A,Resultatberäkning!N:N)</f>
        <v>34.242223856031096</v>
      </c>
      <c r="D193" s="83">
        <f>_xlfn.XLOOKUP(A193,Resultatberäkning!A:A,Resultatberäkning!B:B)</f>
        <v>10913</v>
      </c>
      <c r="E193" s="83">
        <f t="shared" si="4"/>
        <v>373685.38894086733</v>
      </c>
      <c r="F193" s="84">
        <f>_xlfn.XLOOKUP(A193,Resultatberäkning!A:A,Resultatberäkning!X:X)</f>
        <v>373265</v>
      </c>
      <c r="G193" s="84">
        <f>_xlfn.XLOOKUP(A193,Resultatberäkning!A:A,Resultatberäkning!G:G)</f>
        <v>5100</v>
      </c>
      <c r="H193" s="84">
        <f t="shared" si="5"/>
        <v>378365</v>
      </c>
      <c r="I193" s="84">
        <f>_xlfn.XLOOKUP(A193,Resultatberäkning!A:A,Resultatberäkning!AF:AF)</f>
        <v>221575.03675000003</v>
      </c>
    </row>
    <row r="194" spans="1:9" ht="16" x14ac:dyDescent="0.35">
      <c r="A194" s="80" t="s">
        <v>290</v>
      </c>
      <c r="B194" s="81">
        <f>_xlfn.XLOOKUP(A194,Resultatberäkning!A:A,Resultatberäkning!D:D)</f>
        <v>130000</v>
      </c>
      <c r="C194" s="82">
        <f>_xlfn.XLOOKUP(A194,Resultatberäkning!A:A,Resultatberäkning!N:N)</f>
        <v>30.440322253447729</v>
      </c>
      <c r="D194" s="83">
        <f>_xlfn.XLOOKUP(A194,Resultatberäkning!A:A,Resultatberäkning!B:B)</f>
        <v>18523</v>
      </c>
      <c r="E194" s="83">
        <f t="shared" si="4"/>
        <v>563846.08910061233</v>
      </c>
      <c r="F194" s="84">
        <f>_xlfn.XLOOKUP(A194,Resultatberäkning!A:A,Resultatberäkning!X:X)</f>
        <v>110000</v>
      </c>
      <c r="G194" s="84">
        <f>_xlfn.XLOOKUP(A194,Resultatberäkning!A:A,Resultatberäkning!G:G)</f>
        <v>20000</v>
      </c>
      <c r="H194" s="84">
        <f t="shared" si="5"/>
        <v>130000</v>
      </c>
      <c r="I194" s="84">
        <f>_xlfn.XLOOKUP(A194,Resultatberäkning!A:A,Resultatberäkning!AF:AF)</f>
        <v>83794.5</v>
      </c>
    </row>
    <row r="195" spans="1:9" ht="16" x14ac:dyDescent="0.35">
      <c r="A195" s="80" t="s">
        <v>30</v>
      </c>
      <c r="B195" s="81">
        <f>_xlfn.XLOOKUP(A195,Resultatberäkning!A:A,Resultatberäkning!D:D)</f>
        <v>4185563</v>
      </c>
      <c r="C195" s="82">
        <f>_xlfn.XLOOKUP(A195,Resultatberäkning!A:A,Resultatberäkning!N:N)</f>
        <v>37.456364919316485</v>
      </c>
      <c r="D195" s="83">
        <f>_xlfn.XLOOKUP(A195,Resultatberäkning!A:A,Resultatberäkning!B:B)</f>
        <v>76790</v>
      </c>
      <c r="E195" s="83">
        <f t="shared" si="4"/>
        <v>2876274.2621543128</v>
      </c>
      <c r="F195" s="84">
        <f>_xlfn.XLOOKUP(A195,Resultatberäkning!A:A,Resultatberäkning!X:X)</f>
        <v>2876274.2621543128</v>
      </c>
      <c r="G195" s="84">
        <f>_xlfn.XLOOKUP(A195,Resultatberäkning!A:A,Resultatberäkning!G:G)</f>
        <v>31500</v>
      </c>
      <c r="H195" s="84">
        <f t="shared" si="5"/>
        <v>2907774.2621543128</v>
      </c>
      <c r="I195" s="84">
        <f>_xlfn.XLOOKUP(A195,Resultatberäkning!A:A,Resultatberäkning!AF:AF)</f>
        <v>1715591.6082256434</v>
      </c>
    </row>
    <row r="196" spans="1:9" ht="16" x14ac:dyDescent="0.35">
      <c r="A196" s="80" t="s">
        <v>37</v>
      </c>
      <c r="B196" s="81">
        <f>_xlfn.XLOOKUP(A196,Resultatberäkning!A:A,Resultatberäkning!D:D)</f>
        <v>1312024</v>
      </c>
      <c r="C196" s="82">
        <f>_xlfn.XLOOKUP(A196,Resultatberäkning!A:A,Resultatberäkning!N:N)</f>
        <v>44.521753251807979</v>
      </c>
      <c r="D196" s="83">
        <f>_xlfn.XLOOKUP(A196,Resultatberäkning!A:A,Resultatberäkning!B:B)</f>
        <v>85426</v>
      </c>
      <c r="E196" s="83">
        <f t="shared" ref="E196:E259" si="6">C196*D196</f>
        <v>3803315.2932889485</v>
      </c>
      <c r="F196" s="84">
        <f>_xlfn.XLOOKUP(A196,Resultatberäkning!A:A,Resultatberäkning!X:X)</f>
        <v>1308604</v>
      </c>
      <c r="G196" s="84">
        <f>_xlfn.XLOOKUP(A196,Resultatberäkning!A:A,Resultatberäkning!G:G)</f>
        <v>3420</v>
      </c>
      <c r="H196" s="84">
        <f t="shared" ref="H196:H259" si="7">F196+G196</f>
        <v>1312024</v>
      </c>
      <c r="I196" s="84">
        <f>_xlfn.XLOOKUP(A196,Resultatberäkning!A:A,Resultatberäkning!AF:AF)</f>
        <v>762344.8898</v>
      </c>
    </row>
    <row r="197" spans="1:9" ht="16" x14ac:dyDescent="0.35">
      <c r="A197" s="80" t="s">
        <v>309</v>
      </c>
      <c r="B197" s="81">
        <f>_xlfn.XLOOKUP(A197,Resultatberäkning!A:A,Resultatberäkning!D:D)</f>
        <v>52248</v>
      </c>
      <c r="C197" s="82">
        <f>_xlfn.XLOOKUP(A197,Resultatberäkning!A:A,Resultatberäkning!N:N)</f>
        <v>31.579573493957223</v>
      </c>
      <c r="D197" s="83">
        <f>_xlfn.XLOOKUP(A197,Resultatberäkning!A:A,Resultatberäkning!B:B)</f>
        <v>2387</v>
      </c>
      <c r="E197" s="83">
        <f t="shared" si="6"/>
        <v>75380.441930075889</v>
      </c>
      <c r="F197" s="84">
        <f>_xlfn.XLOOKUP(A197,Resultatberäkning!A:A,Resultatberäkning!X:X)</f>
        <v>49345</v>
      </c>
      <c r="G197" s="84">
        <f>_xlfn.XLOOKUP(A197,Resultatberäkning!A:A,Resultatberäkning!G:G)</f>
        <v>2903</v>
      </c>
      <c r="H197" s="84">
        <f t="shared" si="7"/>
        <v>52248</v>
      </c>
      <c r="I197" s="84">
        <f>_xlfn.XLOOKUP(A197,Resultatberäkning!A:A,Resultatberäkning!AF:AF)</f>
        <v>31520.632750000004</v>
      </c>
    </row>
    <row r="198" spans="1:9" ht="16" x14ac:dyDescent="0.35">
      <c r="A198" s="80" t="s">
        <v>173</v>
      </c>
      <c r="B198" s="81">
        <f>_xlfn.XLOOKUP(A198,Resultatberäkning!A:A,Resultatberäkning!D:D)</f>
        <v>996805</v>
      </c>
      <c r="C198" s="82">
        <f>_xlfn.XLOOKUP(A198,Resultatberäkning!A:A,Resultatberäkning!N:N)</f>
        <v>33.734892636313553</v>
      </c>
      <c r="D198" s="83">
        <f>_xlfn.XLOOKUP(A198,Resultatberäkning!A:A,Resultatberäkning!B:B)</f>
        <v>9052</v>
      </c>
      <c r="E198" s="83">
        <f t="shared" si="6"/>
        <v>305368.24814391026</v>
      </c>
      <c r="F198" s="84">
        <f>_xlfn.XLOOKUP(A198,Resultatberäkning!A:A,Resultatberäkning!X:X)</f>
        <v>305368.24814391026</v>
      </c>
      <c r="G198" s="84">
        <f>_xlfn.XLOOKUP(A198,Resultatberäkning!A:A,Resultatberäkning!G:G)</f>
        <v>16480</v>
      </c>
      <c r="H198" s="84">
        <f t="shared" si="7"/>
        <v>321848.24814391026</v>
      </c>
      <c r="I198" s="84">
        <f>_xlfn.XLOOKUP(A198,Resultatberäkning!A:A,Resultatberäkning!AF:AF)</f>
        <v>200853.25826411354</v>
      </c>
    </row>
    <row r="199" spans="1:9" ht="16" x14ac:dyDescent="0.35">
      <c r="A199" s="80" t="s">
        <v>127</v>
      </c>
      <c r="B199" s="81">
        <f>_xlfn.XLOOKUP(A199,Resultatberäkning!A:A,Resultatberäkning!D:D)</f>
        <v>831400</v>
      </c>
      <c r="C199" s="82">
        <f>_xlfn.XLOOKUP(A199,Resultatberäkning!A:A,Resultatberäkning!N:N)</f>
        <v>35.724299284857878</v>
      </c>
      <c r="D199" s="83">
        <f>_xlfn.XLOOKUP(A199,Resultatberäkning!A:A,Resultatberäkning!B:B)</f>
        <v>27152</v>
      </c>
      <c r="E199" s="83">
        <f t="shared" si="6"/>
        <v>969986.17418246111</v>
      </c>
      <c r="F199" s="84">
        <f>_xlfn.XLOOKUP(A199,Resultatberäkning!A:A,Resultatberäkning!X:X)</f>
        <v>793800</v>
      </c>
      <c r="G199" s="84">
        <f>_xlfn.XLOOKUP(A199,Resultatberäkning!A:A,Resultatberäkning!G:G)</f>
        <v>37600</v>
      </c>
      <c r="H199" s="84">
        <f t="shared" si="7"/>
        <v>831400</v>
      </c>
      <c r="I199" s="84">
        <f>_xlfn.XLOOKUP(A199,Resultatberäkning!A:A,Resultatberäkning!AF:AF)</f>
        <v>497964.31000000006</v>
      </c>
    </row>
    <row r="200" spans="1:9" ht="16" x14ac:dyDescent="0.35">
      <c r="A200" s="80" t="s">
        <v>170</v>
      </c>
      <c r="B200" s="81">
        <f>_xlfn.XLOOKUP(A200,Resultatberäkning!A:A,Resultatberäkning!D:D)</f>
        <v>399150</v>
      </c>
      <c r="C200" s="82">
        <f>_xlfn.XLOOKUP(A200,Resultatberäkning!A:A,Resultatberäkning!N:N)</f>
        <v>33.954213782561098</v>
      </c>
      <c r="D200" s="83">
        <f>_xlfn.XLOOKUP(A200,Resultatberäkning!A:A,Resultatberäkning!B:B)</f>
        <v>27862</v>
      </c>
      <c r="E200" s="83">
        <f t="shared" si="6"/>
        <v>946032.30440971733</v>
      </c>
      <c r="F200" s="84">
        <f>_xlfn.XLOOKUP(A200,Resultatberäkning!A:A,Resultatberäkning!X:X)</f>
        <v>390400</v>
      </c>
      <c r="G200" s="84">
        <f>_xlfn.XLOOKUP(A200,Resultatberäkning!A:A,Resultatberäkning!G:G)</f>
        <v>8750</v>
      </c>
      <c r="H200" s="84">
        <f t="shared" si="7"/>
        <v>399150</v>
      </c>
      <c r="I200" s="84">
        <f>_xlfn.XLOOKUP(A200,Resultatberäkning!A:A,Resultatberäkning!AF:AF)</f>
        <v>235162.48</v>
      </c>
    </row>
    <row r="201" spans="1:9" ht="16" x14ac:dyDescent="0.35">
      <c r="A201" s="80" t="s">
        <v>31</v>
      </c>
      <c r="B201" s="81">
        <f>_xlfn.XLOOKUP(A201,Resultatberäkning!A:A,Resultatberäkning!D:D)</f>
        <v>85040000</v>
      </c>
      <c r="C201" s="82">
        <f>_xlfn.XLOOKUP(A201,Resultatberäkning!A:A,Resultatberäkning!N:N)</f>
        <v>94.027678609149916</v>
      </c>
      <c r="D201" s="83">
        <f>_xlfn.XLOOKUP(A201,Resultatberäkning!A:A,Resultatberäkning!B:B)</f>
        <v>988943</v>
      </c>
      <c r="E201" s="83">
        <f t="shared" si="6"/>
        <v>92988014.566768542</v>
      </c>
      <c r="F201" s="84">
        <f>_xlfn.XLOOKUP(A201,Resultatberäkning!A:A,Resultatberäkning!X:X)</f>
        <v>85000000</v>
      </c>
      <c r="G201" s="84">
        <f>_xlfn.XLOOKUP(A201,Resultatberäkning!A:A,Resultatberäkning!G:G)</f>
        <v>40000</v>
      </c>
      <c r="H201" s="84">
        <f t="shared" si="7"/>
        <v>85040000</v>
      </c>
      <c r="I201" s="84">
        <f>_xlfn.XLOOKUP(A201,Resultatberäkning!A:A,Resultatberäkning!AF:AF)</f>
        <v>49545775.000000007</v>
      </c>
    </row>
    <row r="202" spans="1:9" ht="16" x14ac:dyDescent="0.35">
      <c r="A202" s="80" t="s">
        <v>220</v>
      </c>
      <c r="B202" s="81">
        <f>_xlfn.XLOOKUP(A202,Resultatberäkning!A:A,Resultatberäkning!D:D)</f>
        <v>11000</v>
      </c>
      <c r="C202" s="82">
        <f>_xlfn.XLOOKUP(A202,Resultatberäkning!A:A,Resultatberäkning!N:N)</f>
        <v>33.314742124864104</v>
      </c>
      <c r="D202" s="83">
        <f>_xlfn.XLOOKUP(A202,Resultatberäkning!A:A,Resultatberäkning!B:B)</f>
        <v>3801</v>
      </c>
      <c r="E202" s="83">
        <f t="shared" si="6"/>
        <v>126629.33481660846</v>
      </c>
      <c r="F202" s="84">
        <f>_xlfn.XLOOKUP(A202,Resultatberäkning!A:A,Resultatberäkning!X:X)</f>
        <v>10000</v>
      </c>
      <c r="G202" s="84">
        <f>_xlfn.XLOOKUP(A202,Resultatberäkning!A:A,Resultatberäkning!G:G)</f>
        <v>1000</v>
      </c>
      <c r="H202" s="84">
        <f t="shared" si="7"/>
        <v>11000</v>
      </c>
      <c r="I202" s="84">
        <f>_xlfn.XLOOKUP(A202,Resultatberäkning!A:A,Resultatberäkning!AF:AF)</f>
        <v>6799.5000000000009</v>
      </c>
    </row>
    <row r="203" spans="1:9" ht="16" x14ac:dyDescent="0.35">
      <c r="A203" s="80" t="s">
        <v>308</v>
      </c>
      <c r="B203" s="81">
        <f>_xlfn.XLOOKUP(A203,Resultatberäkning!A:A,Resultatberäkning!D:D)</f>
        <v>94435</v>
      </c>
      <c r="C203" s="82">
        <f>_xlfn.XLOOKUP(A203,Resultatberäkning!A:A,Resultatberäkning!N:N)</f>
        <v>31.412747573255348</v>
      </c>
      <c r="D203" s="83">
        <f>_xlfn.XLOOKUP(A203,Resultatberäkning!A:A,Resultatberäkning!B:B)</f>
        <v>5621</v>
      </c>
      <c r="E203" s="83">
        <f t="shared" si="6"/>
        <v>176571.05410926833</v>
      </c>
      <c r="F203" s="84">
        <f>_xlfn.XLOOKUP(A203,Resultatberäkning!A:A,Resultatberäkning!X:X)</f>
        <v>92589</v>
      </c>
      <c r="G203" s="84">
        <f>_xlfn.XLOOKUP(A203,Resultatberäkning!A:A,Resultatberäkning!G:G)</f>
        <v>1846</v>
      </c>
      <c r="H203" s="84">
        <f t="shared" si="7"/>
        <v>94435</v>
      </c>
      <c r="I203" s="84">
        <f>_xlfn.XLOOKUP(A203,Resultatberäkning!A:A,Resultatberäkning!AF:AF)</f>
        <v>57307.200550000009</v>
      </c>
    </row>
    <row r="204" spans="1:9" ht="16" x14ac:dyDescent="0.35">
      <c r="A204" s="80" t="s">
        <v>63</v>
      </c>
      <c r="B204" s="81">
        <f>_xlfn.XLOOKUP(A204,Resultatberäkning!A:A,Resultatberäkning!D:D)</f>
        <v>1796000</v>
      </c>
      <c r="C204" s="82">
        <f>_xlfn.XLOOKUP(A204,Resultatberäkning!A:A,Resultatberäkning!N:N)</f>
        <v>35.707737527133844</v>
      </c>
      <c r="D204" s="83">
        <f>_xlfn.XLOOKUP(A204,Resultatberäkning!A:A,Resultatberäkning!B:B)</f>
        <v>38917</v>
      </c>
      <c r="E204" s="83">
        <f t="shared" si="6"/>
        <v>1389638.0213434678</v>
      </c>
      <c r="F204" s="84">
        <f>_xlfn.XLOOKUP(A204,Resultatberäkning!A:A,Resultatberäkning!X:X)</f>
        <v>1389638.0213434678</v>
      </c>
      <c r="G204" s="84">
        <f>_xlfn.XLOOKUP(A204,Resultatberäkning!A:A,Resultatberäkning!G:G)</f>
        <v>12000</v>
      </c>
      <c r="H204" s="84">
        <f t="shared" si="7"/>
        <v>1401638.0213434678</v>
      </c>
      <c r="I204" s="84">
        <f>_xlfn.XLOOKUP(A204,Resultatberäkning!A:A,Resultatberäkning!AF:AF)</f>
        <v>818574.96223920386</v>
      </c>
    </row>
    <row r="205" spans="1:9" ht="16" x14ac:dyDescent="0.35">
      <c r="A205" s="80" t="s">
        <v>202</v>
      </c>
      <c r="B205" s="81">
        <f>_xlfn.XLOOKUP(A205,Resultatberäkning!A:A,Resultatberäkning!D:D)</f>
        <v>670954</v>
      </c>
      <c r="C205" s="82">
        <f>_xlfn.XLOOKUP(A205,Resultatberäkning!A:A,Resultatberäkning!N:N)</f>
        <v>35.042895139404472</v>
      </c>
      <c r="D205" s="83">
        <f>_xlfn.XLOOKUP(A205,Resultatberäkning!A:A,Resultatberäkning!B:B)</f>
        <v>13476</v>
      </c>
      <c r="E205" s="83">
        <f t="shared" si="6"/>
        <v>472238.05489861465</v>
      </c>
      <c r="F205" s="84">
        <f>_xlfn.XLOOKUP(A205,Resultatberäkning!A:A,Resultatberäkning!X:X)</f>
        <v>472238.05489861465</v>
      </c>
      <c r="G205" s="84">
        <f>_xlfn.XLOOKUP(A205,Resultatberäkning!A:A,Resultatberäkning!G:G)</f>
        <v>15000</v>
      </c>
      <c r="H205" s="84">
        <f t="shared" si="7"/>
        <v>487238.05489861465</v>
      </c>
      <c r="I205" s="84">
        <f>_xlfn.XLOOKUP(A205,Resultatberäkning!A:A,Resultatberäkning!AF:AF)</f>
        <v>288874.45993845159</v>
      </c>
    </row>
    <row r="206" spans="1:9" ht="16" x14ac:dyDescent="0.35">
      <c r="A206" s="80" t="s">
        <v>296</v>
      </c>
      <c r="B206" s="81">
        <f>_xlfn.XLOOKUP(A206,Resultatberäkning!A:A,Resultatberäkning!D:D)</f>
        <v>158500</v>
      </c>
      <c r="C206" s="82">
        <f>_xlfn.XLOOKUP(A206,Resultatberäkning!A:A,Resultatberäkning!N:N)</f>
        <v>28.933142669341709</v>
      </c>
      <c r="D206" s="83">
        <f>_xlfn.XLOOKUP(A206,Resultatberäkning!A:A,Resultatberäkning!B:B)</f>
        <v>11113</v>
      </c>
      <c r="E206" s="83">
        <f t="shared" si="6"/>
        <v>321534.0144843944</v>
      </c>
      <c r="F206" s="84">
        <f>_xlfn.XLOOKUP(A206,Resultatberäkning!A:A,Resultatberäkning!X:X)</f>
        <v>157000</v>
      </c>
      <c r="G206" s="84">
        <f>_xlfn.XLOOKUP(A206,Resultatberäkning!A:A,Resultatberäkning!G:G)</f>
        <v>1500</v>
      </c>
      <c r="H206" s="84">
        <f t="shared" si="7"/>
        <v>158500</v>
      </c>
      <c r="I206" s="84">
        <f>_xlfn.XLOOKUP(A206,Resultatberäkning!A:A,Resultatberäkning!AF:AF)</f>
        <v>92552.150000000009</v>
      </c>
    </row>
    <row r="207" spans="1:9" ht="16" x14ac:dyDescent="0.35">
      <c r="A207" s="80" t="s">
        <v>36</v>
      </c>
      <c r="B207" s="81">
        <f>_xlfn.XLOOKUP(A207,Resultatberäkning!A:A,Resultatberäkning!D:D)</f>
        <v>3378200</v>
      </c>
      <c r="C207" s="82">
        <f>_xlfn.XLOOKUP(A207,Resultatberäkning!A:A,Resultatberäkning!N:N)</f>
        <v>41.941171710369261</v>
      </c>
      <c r="D207" s="83">
        <f>_xlfn.XLOOKUP(A207,Resultatberäkning!A:A,Resultatberäkning!B:B)</f>
        <v>55912</v>
      </c>
      <c r="E207" s="83">
        <f t="shared" si="6"/>
        <v>2345014.7926701661</v>
      </c>
      <c r="F207" s="84">
        <f>_xlfn.XLOOKUP(A207,Resultatberäkning!A:A,Resultatberäkning!X:X)</f>
        <v>2345014.7926701661</v>
      </c>
      <c r="G207" s="84">
        <f>_xlfn.XLOOKUP(A207,Resultatberäkning!A:A,Resultatberäkning!G:G)</f>
        <v>5200</v>
      </c>
      <c r="H207" s="84">
        <f t="shared" si="7"/>
        <v>2350214.7926701661</v>
      </c>
      <c r="I207" s="84">
        <f>_xlfn.XLOOKUP(A207,Resultatberäkning!A:A,Resultatberäkning!AF:AF)</f>
        <v>1369571.8069085341</v>
      </c>
    </row>
    <row r="208" spans="1:9" ht="16" x14ac:dyDescent="0.35">
      <c r="A208" s="80" t="s">
        <v>288</v>
      </c>
      <c r="B208" s="81">
        <f>_xlfn.XLOOKUP(A208,Resultatberäkning!A:A,Resultatberäkning!D:D)</f>
        <v>1988000</v>
      </c>
      <c r="C208" s="82">
        <f>_xlfn.XLOOKUP(A208,Resultatberäkning!A:A,Resultatberäkning!N:N)</f>
        <v>39.240476720948557</v>
      </c>
      <c r="D208" s="83">
        <f>_xlfn.XLOOKUP(A208,Resultatberäkning!A:A,Resultatberäkning!B:B)</f>
        <v>99213</v>
      </c>
      <c r="E208" s="83">
        <f t="shared" si="6"/>
        <v>3893165.4169154693</v>
      </c>
      <c r="F208" s="84">
        <f>_xlfn.XLOOKUP(A208,Resultatberäkning!A:A,Resultatberäkning!X:X)</f>
        <v>1985000</v>
      </c>
      <c r="G208" s="84">
        <f>_xlfn.XLOOKUP(A208,Resultatberäkning!A:A,Resultatberäkning!G:G)</f>
        <v>3000</v>
      </c>
      <c r="H208" s="84">
        <f t="shared" si="7"/>
        <v>1988000</v>
      </c>
      <c r="I208" s="84">
        <f>_xlfn.XLOOKUP(A208,Resultatberäkning!A:A,Resultatberäkning!AF:AF)</f>
        <v>1154200.75</v>
      </c>
    </row>
    <row r="209" spans="1:9" ht="16" x14ac:dyDescent="0.35">
      <c r="A209" s="80" t="s">
        <v>226</v>
      </c>
      <c r="B209" s="81">
        <f>_xlfn.XLOOKUP(A209,Resultatberäkning!A:A,Resultatberäkning!D:D)</f>
        <v>159000</v>
      </c>
      <c r="C209" s="82">
        <f>_xlfn.XLOOKUP(A209,Resultatberäkning!A:A,Resultatberäkning!N:N)</f>
        <v>29.742689146031324</v>
      </c>
      <c r="D209" s="83">
        <f>_xlfn.XLOOKUP(A209,Resultatberäkning!A:A,Resultatberäkning!B:B)</f>
        <v>13366</v>
      </c>
      <c r="E209" s="83">
        <f t="shared" si="6"/>
        <v>397540.78312585468</v>
      </c>
      <c r="F209" s="84">
        <f>_xlfn.XLOOKUP(A209,Resultatberäkning!A:A,Resultatberäkning!X:X)</f>
        <v>158000</v>
      </c>
      <c r="G209" s="84">
        <f>_xlfn.XLOOKUP(A209,Resultatberäkning!A:A,Resultatberäkning!G:G)</f>
        <v>1000</v>
      </c>
      <c r="H209" s="84">
        <f t="shared" si="7"/>
        <v>159000</v>
      </c>
      <c r="I209" s="84">
        <f>_xlfn.XLOOKUP(A209,Resultatberäkning!A:A,Resultatberäkning!AF:AF)</f>
        <v>92632.10000000002</v>
      </c>
    </row>
    <row r="210" spans="1:9" ht="16" x14ac:dyDescent="0.35">
      <c r="A210" s="80" t="s">
        <v>248</v>
      </c>
      <c r="B210" s="81">
        <f>_xlfn.XLOOKUP(A210,Resultatberäkning!A:A,Resultatberäkning!D:D)</f>
        <v>453191</v>
      </c>
      <c r="C210" s="82">
        <f>_xlfn.XLOOKUP(A210,Resultatberäkning!A:A,Resultatberäkning!N:N)</f>
        <v>33.00154040645927</v>
      </c>
      <c r="D210" s="83">
        <f>_xlfn.XLOOKUP(A210,Resultatberäkning!A:A,Resultatberäkning!B:B)</f>
        <v>9934</v>
      </c>
      <c r="E210" s="83">
        <f t="shared" si="6"/>
        <v>327837.30239776638</v>
      </c>
      <c r="F210" s="84">
        <f>_xlfn.XLOOKUP(A210,Resultatberäkning!A:A,Resultatberäkning!X:X)</f>
        <v>327837.30239776638</v>
      </c>
      <c r="G210" s="84">
        <f>_xlfn.XLOOKUP(A210,Resultatberäkning!A:A,Resultatberäkning!G:G)</f>
        <v>2000</v>
      </c>
      <c r="H210" s="84">
        <f t="shared" si="7"/>
        <v>329837.30239776638</v>
      </c>
      <c r="I210" s="84">
        <f>_xlfn.XLOOKUP(A210,Resultatberäkning!A:A,Resultatberäkning!AF:AF)</f>
        <v>192129.24352558464</v>
      </c>
    </row>
    <row r="211" spans="1:9" ht="16" x14ac:dyDescent="0.35">
      <c r="A211" s="80" t="s">
        <v>125</v>
      </c>
      <c r="B211" s="81">
        <f>_xlfn.XLOOKUP(A211,Resultatberäkning!A:A,Resultatberäkning!D:D)</f>
        <v>549684</v>
      </c>
      <c r="C211" s="82">
        <f>_xlfn.XLOOKUP(A211,Resultatberäkning!A:A,Resultatberäkning!N:N)</f>
        <v>33.607626900278895</v>
      </c>
      <c r="D211" s="83">
        <f>_xlfn.XLOOKUP(A211,Resultatberäkning!A:A,Resultatberäkning!B:B)</f>
        <v>14544</v>
      </c>
      <c r="E211" s="83">
        <f t="shared" si="6"/>
        <v>488789.32563765626</v>
      </c>
      <c r="F211" s="84">
        <f>_xlfn.XLOOKUP(A211,Resultatberäkning!A:A,Resultatberäkning!X:X)</f>
        <v>488789.32563765626</v>
      </c>
      <c r="G211" s="84">
        <f>_xlfn.XLOOKUP(A211,Resultatberäkning!A:A,Resultatberäkning!G:G)</f>
        <v>4224</v>
      </c>
      <c r="H211" s="84">
        <f t="shared" si="7"/>
        <v>493013.32563765626</v>
      </c>
      <c r="I211" s="84">
        <f>_xlfn.XLOOKUP(A211,Resultatberäkning!A:A,Resultatberäkning!AF:AF)</f>
        <v>287697.36940355878</v>
      </c>
    </row>
    <row r="212" spans="1:9" ht="16" x14ac:dyDescent="0.35">
      <c r="A212" s="80" t="s">
        <v>135</v>
      </c>
      <c r="B212" s="81">
        <f>_xlfn.XLOOKUP(A212,Resultatberäkning!A:A,Resultatberäkning!D:D)</f>
        <v>783600</v>
      </c>
      <c r="C212" s="82">
        <f>_xlfn.XLOOKUP(A212,Resultatberäkning!A:A,Resultatberäkning!N:N)</f>
        <v>36.151065785623516</v>
      </c>
      <c r="D212" s="83">
        <f>_xlfn.XLOOKUP(A212,Resultatberäkning!A:A,Resultatberäkning!B:B)</f>
        <v>23470</v>
      </c>
      <c r="E212" s="83">
        <f t="shared" si="6"/>
        <v>848465.51398858393</v>
      </c>
      <c r="F212" s="84">
        <f>_xlfn.XLOOKUP(A212,Resultatberäkning!A:A,Resultatberäkning!X:X)</f>
        <v>778500</v>
      </c>
      <c r="G212" s="84">
        <f>_xlfn.XLOOKUP(A212,Resultatberäkning!A:A,Resultatberäkning!G:G)</f>
        <v>5100</v>
      </c>
      <c r="H212" s="84">
        <f t="shared" si="7"/>
        <v>783600</v>
      </c>
      <c r="I212" s="84">
        <f>_xlfn.XLOOKUP(A212,Resultatberäkning!A:A,Resultatberäkning!AF:AF)</f>
        <v>457221.15000000008</v>
      </c>
    </row>
    <row r="213" spans="1:9" ht="16" x14ac:dyDescent="0.35">
      <c r="A213" s="80" t="s">
        <v>191</v>
      </c>
      <c r="B213" s="81">
        <f>_xlfn.XLOOKUP(A213,Resultatberäkning!A:A,Resultatberäkning!D:D)</f>
        <v>16000</v>
      </c>
      <c r="C213" s="82">
        <f>_xlfn.XLOOKUP(A213,Resultatberäkning!A:A,Resultatberäkning!N:N)</f>
        <v>34.426456400423525</v>
      </c>
      <c r="D213" s="83">
        <f>_xlfn.XLOOKUP(A213,Resultatberäkning!A:A,Resultatberäkning!B:B)</f>
        <v>10759</v>
      </c>
      <c r="E213" s="83">
        <f t="shared" si="6"/>
        <v>370394.2444121567</v>
      </c>
      <c r="F213" s="84">
        <f>_xlfn.XLOOKUP(A213,Resultatberäkning!A:A,Resultatberäkning!X:X)</f>
        <v>16000</v>
      </c>
      <c r="G213" s="84">
        <f>_xlfn.XLOOKUP(A213,Resultatberäkning!A:A,Resultatberäkning!G:G)</f>
        <v>0</v>
      </c>
      <c r="H213" s="84">
        <f t="shared" si="7"/>
        <v>16000</v>
      </c>
      <c r="I213" s="84">
        <f>_xlfn.XLOOKUP(A213,Resultatberäkning!A:A,Resultatberäkning!AF:AF)</f>
        <v>9279.2000000000025</v>
      </c>
    </row>
    <row r="214" spans="1:9" ht="16" x14ac:dyDescent="0.35">
      <c r="A214" s="80" t="s">
        <v>232</v>
      </c>
      <c r="B214" s="81">
        <f>_xlfn.XLOOKUP(A214,Resultatberäkning!A:A,Resultatberäkning!D:D)</f>
        <v>140600</v>
      </c>
      <c r="C214" s="82">
        <f>_xlfn.XLOOKUP(A214,Resultatberäkning!A:A,Resultatberäkning!N:N)</f>
        <v>30.660805656206648</v>
      </c>
      <c r="D214" s="83">
        <f>_xlfn.XLOOKUP(A214,Resultatberäkning!A:A,Resultatberäkning!B:B)</f>
        <v>15011</v>
      </c>
      <c r="E214" s="83">
        <f t="shared" si="6"/>
        <v>460249.353705318</v>
      </c>
      <c r="F214" s="84">
        <f>_xlfn.XLOOKUP(A214,Resultatberäkning!A:A,Resultatberäkning!X:X)</f>
        <v>140000</v>
      </c>
      <c r="G214" s="84">
        <f>_xlfn.XLOOKUP(A214,Resultatberäkning!A:A,Resultatberäkning!G:G)</f>
        <v>600</v>
      </c>
      <c r="H214" s="84">
        <f t="shared" si="7"/>
        <v>140600</v>
      </c>
      <c r="I214" s="84">
        <f>_xlfn.XLOOKUP(A214,Resultatberäkning!A:A,Resultatberäkning!AF:AF)</f>
        <v>81793.000000000015</v>
      </c>
    </row>
    <row r="215" spans="1:9" ht="16" x14ac:dyDescent="0.35">
      <c r="A215" s="80" t="s">
        <v>269</v>
      </c>
      <c r="B215" s="81">
        <f>_xlfn.XLOOKUP(A215,Resultatberäkning!A:A,Resultatberäkning!D:D)</f>
        <v>288548</v>
      </c>
      <c r="C215" s="82">
        <f>_xlfn.XLOOKUP(A215,Resultatberäkning!A:A,Resultatberäkning!N:N)</f>
        <v>31.176722937883849</v>
      </c>
      <c r="D215" s="83">
        <f>_xlfn.XLOOKUP(A215,Resultatberäkning!A:A,Resultatberäkning!B:B)</f>
        <v>11243</v>
      </c>
      <c r="E215" s="83">
        <f t="shared" si="6"/>
        <v>350519.89599062811</v>
      </c>
      <c r="F215" s="84">
        <f>_xlfn.XLOOKUP(A215,Resultatberäkning!A:A,Resultatberäkning!X:X)</f>
        <v>287468</v>
      </c>
      <c r="G215" s="84">
        <f>_xlfn.XLOOKUP(A215,Resultatberäkning!A:A,Resultatberäkning!G:G)</f>
        <v>1080</v>
      </c>
      <c r="H215" s="84">
        <f t="shared" si="7"/>
        <v>288548</v>
      </c>
      <c r="I215" s="84">
        <f>_xlfn.XLOOKUP(A215,Resultatberäkning!A:A,Resultatberäkning!AF:AF)</f>
        <v>167797.06660000002</v>
      </c>
    </row>
    <row r="216" spans="1:9" ht="16" x14ac:dyDescent="0.35">
      <c r="A216" s="80" t="s">
        <v>90</v>
      </c>
      <c r="B216" s="81">
        <f>_xlfn.XLOOKUP(A216,Resultatberäkning!A:A,Resultatberäkning!D:D)</f>
        <v>50000</v>
      </c>
      <c r="C216" s="82">
        <f>_xlfn.XLOOKUP(A216,Resultatberäkning!A:A,Resultatberäkning!N:N)</f>
        <v>34.539723430264615</v>
      </c>
      <c r="D216" s="83">
        <f>_xlfn.XLOOKUP(A216,Resultatberäkning!A:A,Resultatberäkning!B:B)</f>
        <v>11668</v>
      </c>
      <c r="E216" s="83">
        <f t="shared" si="6"/>
        <v>403009.49298432755</v>
      </c>
      <c r="F216" s="84">
        <f>_xlfn.XLOOKUP(A216,Resultatberäkning!A:A,Resultatberäkning!X:X)</f>
        <v>50000</v>
      </c>
      <c r="G216" s="84">
        <f>_xlfn.XLOOKUP(A216,Resultatberäkning!A:A,Resultatberäkning!G:G)</f>
        <v>0</v>
      </c>
      <c r="H216" s="84">
        <f t="shared" si="7"/>
        <v>50000</v>
      </c>
      <c r="I216" s="84">
        <f>_xlfn.XLOOKUP(A216,Resultatberäkning!A:A,Resultatberäkning!AF:AF)</f>
        <v>28997.500000000004</v>
      </c>
    </row>
    <row r="217" spans="1:9" ht="16" x14ac:dyDescent="0.35">
      <c r="A217" s="80" t="s">
        <v>281</v>
      </c>
      <c r="B217" s="81">
        <f>_xlfn.XLOOKUP(A217,Resultatberäkning!A:A,Resultatberäkning!D:D)</f>
        <v>933347</v>
      </c>
      <c r="C217" s="82">
        <f>_xlfn.XLOOKUP(A217,Resultatberäkning!A:A,Resultatberäkning!N:N)</f>
        <v>33.603602628236551</v>
      </c>
      <c r="D217" s="83">
        <f>_xlfn.XLOOKUP(A217,Resultatberäkning!A:A,Resultatberäkning!B:B)</f>
        <v>24858</v>
      </c>
      <c r="E217" s="83">
        <f t="shared" si="6"/>
        <v>835318.3541327042</v>
      </c>
      <c r="F217" s="84">
        <f>_xlfn.XLOOKUP(A217,Resultatberäkning!A:A,Resultatberäkning!X:X)</f>
        <v>835318.3541327042</v>
      </c>
      <c r="G217" s="84">
        <f>_xlfn.XLOOKUP(A217,Resultatberäkning!A:A,Resultatberäkning!G:G)</f>
        <v>14616</v>
      </c>
      <c r="H217" s="84">
        <f t="shared" si="7"/>
        <v>849934.3541327042</v>
      </c>
      <c r="I217" s="84">
        <f>_xlfn.XLOOKUP(A217,Resultatberäkning!A:A,Resultatberäkning!AF:AF)</f>
        <v>500968.44536227576</v>
      </c>
    </row>
    <row r="218" spans="1:9" ht="16" x14ac:dyDescent="0.35">
      <c r="A218" s="80" t="s">
        <v>75</v>
      </c>
      <c r="B218" s="81">
        <f>_xlfn.XLOOKUP(A218,Resultatberäkning!A:A,Resultatberäkning!D:D)</f>
        <v>102900</v>
      </c>
      <c r="C218" s="82">
        <f>_xlfn.XLOOKUP(A218,Resultatberäkning!A:A,Resultatberäkning!N:N)</f>
        <v>33.549313677834341</v>
      </c>
      <c r="D218" s="83">
        <f>_xlfn.XLOOKUP(A218,Resultatberäkning!A:A,Resultatberäkning!B:B)</f>
        <v>14867</v>
      </c>
      <c r="E218" s="83">
        <f t="shared" si="6"/>
        <v>498777.64644836314</v>
      </c>
      <c r="F218" s="84">
        <f>_xlfn.XLOOKUP(A218,Resultatberäkning!A:A,Resultatberäkning!X:X)</f>
        <v>100700</v>
      </c>
      <c r="G218" s="84">
        <f>_xlfn.XLOOKUP(A218,Resultatberäkning!A:A,Resultatberäkning!G:G)</f>
        <v>2200</v>
      </c>
      <c r="H218" s="84">
        <f t="shared" si="7"/>
        <v>102900</v>
      </c>
      <c r="I218" s="84">
        <f>_xlfn.XLOOKUP(A218,Resultatberäkning!A:A,Resultatberäkning!AF:AF)</f>
        <v>60600.965000000004</v>
      </c>
    </row>
    <row r="219" spans="1:9" ht="16" x14ac:dyDescent="0.35">
      <c r="A219" s="80" t="s">
        <v>33</v>
      </c>
      <c r="B219" s="81">
        <f>_xlfn.XLOOKUP(A219,Resultatberäkning!A:A,Resultatberäkning!D:D)</f>
        <v>6770770</v>
      </c>
      <c r="C219" s="82">
        <f>_xlfn.XLOOKUP(A219,Resultatberäkning!A:A,Resultatberäkning!N:N)</f>
        <v>42.564625703068238</v>
      </c>
      <c r="D219" s="83">
        <f>_xlfn.XLOOKUP(A219,Resultatberäkning!A:A,Resultatberäkning!B:B)</f>
        <v>102519</v>
      </c>
      <c r="E219" s="83">
        <f t="shared" si="6"/>
        <v>4363682.8624528525</v>
      </c>
      <c r="F219" s="84">
        <f>_xlfn.XLOOKUP(A219,Resultatberäkning!A:A,Resultatberäkning!X:X)</f>
        <v>4363682.8624528525</v>
      </c>
      <c r="G219" s="84">
        <f>_xlfn.XLOOKUP(A219,Resultatberäkning!A:A,Resultatberäkning!G:G)</f>
        <v>4800</v>
      </c>
      <c r="H219" s="84">
        <f t="shared" si="7"/>
        <v>4368482.8624528525</v>
      </c>
      <c r="I219" s="84">
        <f>_xlfn.XLOOKUP(A219,Resultatberäkning!A:A,Resultatberäkning!AF:AF)</f>
        <v>2535517.8760795319</v>
      </c>
    </row>
    <row r="220" spans="1:9" ht="16" x14ac:dyDescent="0.35">
      <c r="A220" s="80" t="s">
        <v>124</v>
      </c>
      <c r="B220" s="81">
        <f>_xlfn.XLOOKUP(A220,Resultatberäkning!A:A,Resultatberäkning!D:D)</f>
        <v>714361</v>
      </c>
      <c r="C220" s="82">
        <f>_xlfn.XLOOKUP(A220,Resultatberäkning!A:A,Resultatberäkning!N:N)</f>
        <v>34.836316675816008</v>
      </c>
      <c r="D220" s="83">
        <f>_xlfn.XLOOKUP(A220,Resultatberäkning!A:A,Resultatberäkning!B:B)</f>
        <v>17475</v>
      </c>
      <c r="E220" s="83">
        <f t="shared" si="6"/>
        <v>608764.63390988472</v>
      </c>
      <c r="F220" s="84">
        <f>_xlfn.XLOOKUP(A220,Resultatberäkning!A:A,Resultatberäkning!X:X)</f>
        <v>608764.63390988472</v>
      </c>
      <c r="G220" s="84">
        <f>_xlfn.XLOOKUP(A220,Resultatberäkning!A:A,Resultatberäkning!G:G)</f>
        <v>16000</v>
      </c>
      <c r="H220" s="84">
        <f t="shared" si="7"/>
        <v>624764.63390988472</v>
      </c>
      <c r="I220" s="84">
        <f>_xlfn.XLOOKUP(A220,Resultatberäkning!A:A,Resultatberäkning!AF:AF)</f>
        <v>369053.04943603772</v>
      </c>
    </row>
    <row r="221" spans="1:9" ht="16" x14ac:dyDescent="0.35">
      <c r="A221" s="80" t="s">
        <v>175</v>
      </c>
      <c r="B221" s="81">
        <f>_xlfn.XLOOKUP(A221,Resultatberäkning!A:A,Resultatberäkning!D:D)</f>
        <v>580080</v>
      </c>
      <c r="C221" s="82">
        <f>_xlfn.XLOOKUP(A221,Resultatberäkning!A:A,Resultatberäkning!N:N)</f>
        <v>32.67726598328921</v>
      </c>
      <c r="D221" s="83">
        <f>_xlfn.XLOOKUP(A221,Resultatberäkning!A:A,Resultatberäkning!B:B)</f>
        <v>12865</v>
      </c>
      <c r="E221" s="83">
        <f t="shared" si="6"/>
        <v>420393.0268750157</v>
      </c>
      <c r="F221" s="84">
        <f>_xlfn.XLOOKUP(A221,Resultatberäkning!A:A,Resultatberäkning!X:X)</f>
        <v>420393.0268750157</v>
      </c>
      <c r="G221" s="84">
        <f>_xlfn.XLOOKUP(A221,Resultatberäkning!A:A,Resultatberäkning!G:G)</f>
        <v>1617</v>
      </c>
      <c r="H221" s="84">
        <f t="shared" si="7"/>
        <v>422010.0268750157</v>
      </c>
      <c r="I221" s="84">
        <f>_xlfn.XLOOKUP(A221,Resultatberäkning!A:A,Resultatberäkning!AF:AF)</f>
        <v>245423.93593616539</v>
      </c>
    </row>
    <row r="222" spans="1:9" ht="16" x14ac:dyDescent="0.35">
      <c r="A222" s="80" t="s">
        <v>195</v>
      </c>
      <c r="B222" s="81">
        <f>_xlfn.XLOOKUP(A222,Resultatberäkning!A:A,Resultatberäkning!D:D)</f>
        <v>111000</v>
      </c>
      <c r="C222" s="82">
        <f>_xlfn.XLOOKUP(A222,Resultatberäkning!A:A,Resultatberäkning!N:N)</f>
        <v>34.28668753819818</v>
      </c>
      <c r="D222" s="83">
        <f>_xlfn.XLOOKUP(A222,Resultatberäkning!A:A,Resultatberäkning!B:B)</f>
        <v>11332</v>
      </c>
      <c r="E222" s="83">
        <f t="shared" si="6"/>
        <v>388536.74318286177</v>
      </c>
      <c r="F222" s="84">
        <f>_xlfn.XLOOKUP(A222,Resultatberäkning!A:A,Resultatberäkning!X:X)</f>
        <v>108600</v>
      </c>
      <c r="G222" s="84">
        <f>_xlfn.XLOOKUP(A222,Resultatberäkning!A:A,Resultatberäkning!G:G)</f>
        <v>2400</v>
      </c>
      <c r="H222" s="84">
        <f t="shared" si="7"/>
        <v>111000</v>
      </c>
      <c r="I222" s="84">
        <f>_xlfn.XLOOKUP(A222,Resultatberäkning!A:A,Resultatberäkning!AF:AF)</f>
        <v>65382.570000000007</v>
      </c>
    </row>
    <row r="223" spans="1:9" ht="16" x14ac:dyDescent="0.35">
      <c r="A223" s="80" t="s">
        <v>214</v>
      </c>
      <c r="B223" s="81">
        <f>_xlfn.XLOOKUP(A223,Resultatberäkning!A:A,Resultatberäkning!D:D)</f>
        <v>75904</v>
      </c>
      <c r="C223" s="82">
        <f>_xlfn.XLOOKUP(A223,Resultatberäkning!A:A,Resultatberäkning!N:N)</f>
        <v>34.270433416255031</v>
      </c>
      <c r="D223" s="83">
        <f>_xlfn.XLOOKUP(A223,Resultatberäkning!A:A,Resultatberäkning!B:B)</f>
        <v>12839</v>
      </c>
      <c r="E223" s="83">
        <f t="shared" si="6"/>
        <v>439998.09463129833</v>
      </c>
      <c r="F223" s="84">
        <f>_xlfn.XLOOKUP(A223,Resultatberäkning!A:A,Resultatberäkning!X:X)</f>
        <v>75904</v>
      </c>
      <c r="G223" s="84">
        <f>_xlfn.XLOOKUP(A223,Resultatberäkning!A:A,Resultatberäkning!G:G)</f>
        <v>0</v>
      </c>
      <c r="H223" s="84">
        <f t="shared" si="7"/>
        <v>75904</v>
      </c>
      <c r="I223" s="84">
        <f>_xlfn.XLOOKUP(A223,Resultatberäkning!A:A,Resultatberäkning!AF:AF)</f>
        <v>44020.524800000007</v>
      </c>
    </row>
    <row r="224" spans="1:9" ht="16" x14ac:dyDescent="0.35">
      <c r="A224" s="80" t="s">
        <v>49</v>
      </c>
      <c r="B224" s="81">
        <f>_xlfn.XLOOKUP(A224,Resultatberäkning!A:A,Resultatberäkning!D:D)</f>
        <v>70150</v>
      </c>
      <c r="C224" s="82">
        <f>_xlfn.XLOOKUP(A224,Resultatberäkning!A:A,Resultatberäkning!N:N)</f>
        <v>32.920785936443828</v>
      </c>
      <c r="D224" s="83">
        <f>_xlfn.XLOOKUP(A224,Resultatberäkning!A:A,Resultatberäkning!B:B)</f>
        <v>21193</v>
      </c>
      <c r="E224" s="83">
        <f t="shared" si="6"/>
        <v>697690.21635105403</v>
      </c>
      <c r="F224" s="84">
        <f>_xlfn.XLOOKUP(A224,Resultatberäkning!A:A,Resultatberäkning!X:X)</f>
        <v>69500</v>
      </c>
      <c r="G224" s="84">
        <f>_xlfn.XLOOKUP(A224,Resultatberäkning!A:A,Resultatberäkning!G:G)</f>
        <v>650</v>
      </c>
      <c r="H224" s="84">
        <f t="shared" si="7"/>
        <v>70150</v>
      </c>
      <c r="I224" s="84">
        <f>_xlfn.XLOOKUP(A224,Resultatberäkning!A:A,Resultatberäkning!AF:AF)</f>
        <v>40956.525000000001</v>
      </c>
    </row>
    <row r="225" spans="1:9" ht="16" x14ac:dyDescent="0.35">
      <c r="A225" s="80" t="s">
        <v>286</v>
      </c>
      <c r="B225" s="81">
        <f>_xlfn.XLOOKUP(A225,Resultatberäkning!A:A,Resultatberäkning!D:D)</f>
        <v>394186</v>
      </c>
      <c r="C225" s="82">
        <f>_xlfn.XLOOKUP(A225,Resultatberäkning!A:A,Resultatberäkning!N:N)</f>
        <v>33.202533346317551</v>
      </c>
      <c r="D225" s="83">
        <f>_xlfn.XLOOKUP(A225,Resultatberäkning!A:A,Resultatberäkning!B:B)</f>
        <v>17540</v>
      </c>
      <c r="E225" s="83">
        <f t="shared" si="6"/>
        <v>582372.43489440985</v>
      </c>
      <c r="F225" s="84">
        <f>_xlfn.XLOOKUP(A225,Resultatberäkning!A:A,Resultatberäkning!X:X)</f>
        <v>394186</v>
      </c>
      <c r="G225" s="84">
        <f>_xlfn.XLOOKUP(A225,Resultatberäkning!A:A,Resultatberäkning!G:G)</f>
        <v>0</v>
      </c>
      <c r="H225" s="84">
        <f t="shared" si="7"/>
        <v>394186</v>
      </c>
      <c r="I225" s="84">
        <f>_xlfn.XLOOKUP(A225,Resultatberäkning!A:A,Resultatberäkning!AF:AF)</f>
        <v>234908.92070000002</v>
      </c>
    </row>
    <row r="226" spans="1:9" ht="16" x14ac:dyDescent="0.35">
      <c r="A226" s="80" t="s">
        <v>97</v>
      </c>
      <c r="B226" s="81">
        <f>_xlfn.XLOOKUP(A226,Resultatberäkning!A:A,Resultatberäkning!D:D)</f>
        <v>24596</v>
      </c>
      <c r="C226" s="82">
        <f>_xlfn.XLOOKUP(A226,Resultatberäkning!A:A,Resultatberäkning!N:N)</f>
        <v>39.957019914858272</v>
      </c>
      <c r="D226" s="83">
        <f>_xlfn.XLOOKUP(A226,Resultatberäkning!A:A,Resultatberäkning!B:B)</f>
        <v>12155</v>
      </c>
      <c r="E226" s="83">
        <f t="shared" si="6"/>
        <v>485677.57706510229</v>
      </c>
      <c r="F226" s="84">
        <f>_xlfn.XLOOKUP(A226,Resultatberäkning!A:A,Resultatberäkning!X:X)</f>
        <v>24596</v>
      </c>
      <c r="G226" s="84">
        <f>_xlfn.XLOOKUP(A226,Resultatberäkning!A:A,Resultatberäkning!G:G)</f>
        <v>0</v>
      </c>
      <c r="H226" s="84">
        <f t="shared" si="7"/>
        <v>24596</v>
      </c>
      <c r="I226" s="84">
        <f>_xlfn.XLOOKUP(A226,Resultatberäkning!A:A,Resultatberäkning!AF:AF)</f>
        <v>14264.450200000001</v>
      </c>
    </row>
    <row r="227" spans="1:9" ht="16" x14ac:dyDescent="0.35">
      <c r="A227" s="80" t="s">
        <v>171</v>
      </c>
      <c r="B227" s="81">
        <f>_xlfn.XLOOKUP(A227,Resultatberäkning!A:A,Resultatberäkning!D:D)</f>
        <v>0</v>
      </c>
      <c r="C227" s="82">
        <f>_xlfn.XLOOKUP(A227,Resultatberäkning!A:A,Resultatberäkning!N:N)</f>
        <v>33.017269224553722</v>
      </c>
      <c r="D227" s="83">
        <f>_xlfn.XLOOKUP(A227,Resultatberäkning!A:A,Resultatberäkning!B:B)</f>
        <v>16146</v>
      </c>
      <c r="E227" s="83">
        <f t="shared" si="6"/>
        <v>533096.82889964443</v>
      </c>
      <c r="F227" s="84">
        <f>_xlfn.XLOOKUP(A227,Resultatberäkning!A:A,Resultatberäkning!X:X)</f>
        <v>0</v>
      </c>
      <c r="G227" s="84">
        <f>_xlfn.XLOOKUP(A227,Resultatberäkning!A:A,Resultatberäkning!G:G)</f>
        <v>0</v>
      </c>
      <c r="H227" s="84">
        <f t="shared" si="7"/>
        <v>0</v>
      </c>
      <c r="I227" s="84">
        <f>_xlfn.XLOOKUP(A227,Resultatberäkning!A:A,Resultatberäkning!AF:AF)</f>
        <v>0</v>
      </c>
    </row>
    <row r="228" spans="1:9" ht="16" x14ac:dyDescent="0.35">
      <c r="A228" s="80" t="s">
        <v>140</v>
      </c>
      <c r="B228" s="81">
        <f>_xlfn.XLOOKUP(A228,Resultatberäkning!A:A,Resultatberäkning!D:D)</f>
        <v>651000</v>
      </c>
      <c r="C228" s="82">
        <f>_xlfn.XLOOKUP(A228,Resultatberäkning!A:A,Resultatberäkning!N:N)</f>
        <v>35.941150984323436</v>
      </c>
      <c r="D228" s="83">
        <f>_xlfn.XLOOKUP(A228,Resultatberäkning!A:A,Resultatberäkning!B:B)</f>
        <v>13660</v>
      </c>
      <c r="E228" s="83">
        <f t="shared" si="6"/>
        <v>490956.12244585814</v>
      </c>
      <c r="F228" s="84">
        <f>_xlfn.XLOOKUP(A228,Resultatberäkning!A:A,Resultatberäkning!X:X)</f>
        <v>490956.12244585814</v>
      </c>
      <c r="G228" s="84">
        <f>_xlfn.XLOOKUP(A228,Resultatberäkning!A:A,Resultatberäkning!G:G)</f>
        <v>2000</v>
      </c>
      <c r="H228" s="84">
        <f t="shared" si="7"/>
        <v>492956.12244585814</v>
      </c>
      <c r="I228" s="84">
        <f>_xlfn.XLOOKUP(A228,Resultatberäkning!A:A,Resultatberäkning!AF:AF)</f>
        <v>286730.00321247551</v>
      </c>
    </row>
    <row r="229" spans="1:9" ht="16" x14ac:dyDescent="0.35">
      <c r="A229" s="80" t="s">
        <v>219</v>
      </c>
      <c r="B229" s="81">
        <f>_xlfn.XLOOKUP(A229,Resultatberäkning!A:A,Resultatberäkning!D:D)</f>
        <v>187720</v>
      </c>
      <c r="C229" s="82">
        <f>_xlfn.XLOOKUP(A229,Resultatberäkning!A:A,Resultatberäkning!N:N)</f>
        <v>29.650148407300861</v>
      </c>
      <c r="D229" s="83">
        <f>_xlfn.XLOOKUP(A229,Resultatberäkning!A:A,Resultatberäkning!B:B)</f>
        <v>11387</v>
      </c>
      <c r="E229" s="83">
        <f t="shared" si="6"/>
        <v>337626.2399139349</v>
      </c>
      <c r="F229" s="84">
        <f>_xlfn.XLOOKUP(A229,Resultatberäkning!A:A,Resultatberäkning!X:X)</f>
        <v>186940</v>
      </c>
      <c r="G229" s="84">
        <f>_xlfn.XLOOKUP(A229,Resultatberäkning!A:A,Resultatberäkning!G:G)</f>
        <v>780</v>
      </c>
      <c r="H229" s="84">
        <f t="shared" si="7"/>
        <v>187720</v>
      </c>
      <c r="I229" s="84">
        <f>_xlfn.XLOOKUP(A229,Resultatberäkning!A:A,Resultatberäkning!AF:AF)</f>
        <v>110056.95550000001</v>
      </c>
    </row>
    <row r="230" spans="1:9" ht="16" x14ac:dyDescent="0.35">
      <c r="A230" s="80" t="s">
        <v>105</v>
      </c>
      <c r="B230" s="81">
        <f>_xlfn.XLOOKUP(A230,Resultatberäkning!A:A,Resultatberäkning!D:D)</f>
        <v>59000</v>
      </c>
      <c r="C230" s="82">
        <f>_xlfn.XLOOKUP(A230,Resultatberäkning!A:A,Resultatberäkning!N:N)</f>
        <v>32.713722160543284</v>
      </c>
      <c r="D230" s="83">
        <f>_xlfn.XLOOKUP(A230,Resultatberäkning!A:A,Resultatberäkning!B:B)</f>
        <v>7002</v>
      </c>
      <c r="E230" s="83">
        <f t="shared" si="6"/>
        <v>229061.48256812408</v>
      </c>
      <c r="F230" s="84">
        <f>_xlfn.XLOOKUP(A230,Resultatberäkning!A:A,Resultatberäkning!X:X)</f>
        <v>56000</v>
      </c>
      <c r="G230" s="84">
        <f>_xlfn.XLOOKUP(A230,Resultatberäkning!A:A,Resultatberäkning!G:G)</f>
        <v>3000</v>
      </c>
      <c r="H230" s="84">
        <f t="shared" si="7"/>
        <v>59000</v>
      </c>
      <c r="I230" s="84">
        <f>_xlfn.XLOOKUP(A230,Resultatberäkning!A:A,Resultatberäkning!AF:AF)</f>
        <v>35477.200000000004</v>
      </c>
    </row>
    <row r="231" spans="1:9" ht="16" x14ac:dyDescent="0.35">
      <c r="A231" s="80" t="s">
        <v>186</v>
      </c>
      <c r="B231" s="81">
        <f>_xlfn.XLOOKUP(A231,Resultatberäkning!A:A,Resultatberäkning!D:D)</f>
        <v>32700</v>
      </c>
      <c r="C231" s="82">
        <f>_xlfn.XLOOKUP(A231,Resultatberäkning!A:A,Resultatberäkning!N:N)</f>
        <v>38.427803742724308</v>
      </c>
      <c r="D231" s="83">
        <f>_xlfn.XLOOKUP(A231,Resultatberäkning!A:A,Resultatberäkning!B:B)</f>
        <v>11883</v>
      </c>
      <c r="E231" s="83">
        <f t="shared" si="6"/>
        <v>456637.59187479294</v>
      </c>
      <c r="F231" s="84">
        <f>_xlfn.XLOOKUP(A231,Resultatberäkning!A:A,Resultatberäkning!X:X)</f>
        <v>32000</v>
      </c>
      <c r="G231" s="84">
        <f>_xlfn.XLOOKUP(A231,Resultatberäkning!A:A,Resultatberäkning!G:G)</f>
        <v>700</v>
      </c>
      <c r="H231" s="84">
        <f t="shared" si="7"/>
        <v>32700</v>
      </c>
      <c r="I231" s="84">
        <f>_xlfn.XLOOKUP(A231,Resultatberäkning!A:A,Resultatberäkning!AF:AF)</f>
        <v>20518.550000000003</v>
      </c>
    </row>
    <row r="232" spans="1:9" ht="16" x14ac:dyDescent="0.35">
      <c r="A232" s="80" t="s">
        <v>93</v>
      </c>
      <c r="B232" s="81">
        <f>_xlfn.XLOOKUP(A232,Resultatberäkning!A:A,Resultatberäkning!D:D)</f>
        <v>520982</v>
      </c>
      <c r="C232" s="82">
        <f>_xlfn.XLOOKUP(A232,Resultatberäkning!A:A,Resultatberäkning!N:N)</f>
        <v>31.91679531784861</v>
      </c>
      <c r="D232" s="83">
        <f>_xlfn.XLOOKUP(A232,Resultatberäkning!A:A,Resultatberäkning!B:B)</f>
        <v>18755</v>
      </c>
      <c r="E232" s="83">
        <f t="shared" si="6"/>
        <v>598599.4961862507</v>
      </c>
      <c r="F232" s="84">
        <f>_xlfn.XLOOKUP(A232,Resultatberäkning!A:A,Resultatberäkning!X:X)</f>
        <v>520982</v>
      </c>
      <c r="G232" s="84">
        <f>_xlfn.XLOOKUP(A232,Resultatberäkning!A:A,Resultatberäkning!G:G)</f>
        <v>0</v>
      </c>
      <c r="H232" s="84">
        <f t="shared" si="7"/>
        <v>520982</v>
      </c>
      <c r="I232" s="84">
        <f>_xlfn.XLOOKUP(A232,Resultatberäkning!A:A,Resultatberäkning!AF:AF)</f>
        <v>302143.51090000005</v>
      </c>
    </row>
    <row r="233" spans="1:9" ht="16" x14ac:dyDescent="0.35">
      <c r="A233" s="80" t="s">
        <v>154</v>
      </c>
      <c r="B233" s="81">
        <f>_xlfn.XLOOKUP(A233,Resultatberäkning!A:A,Resultatberäkning!D:D)</f>
        <v>2474300</v>
      </c>
      <c r="C233" s="82">
        <f>_xlfn.XLOOKUP(A233,Resultatberäkning!A:A,Resultatberäkning!N:N)</f>
        <v>36.867819764790895</v>
      </c>
      <c r="D233" s="83">
        <f>_xlfn.XLOOKUP(A233,Resultatberäkning!A:A,Resultatberäkning!B:B)</f>
        <v>46936</v>
      </c>
      <c r="E233" s="83">
        <f t="shared" si="6"/>
        <v>1730427.9884802254</v>
      </c>
      <c r="F233" s="84">
        <f>_xlfn.XLOOKUP(A233,Resultatberäkning!A:A,Resultatberäkning!X:X)</f>
        <v>1730427.9884802254</v>
      </c>
      <c r="G233" s="84">
        <f>_xlfn.XLOOKUP(A233,Resultatberäkning!A:A,Resultatberäkning!G:G)</f>
        <v>4600</v>
      </c>
      <c r="H233" s="84">
        <f t="shared" si="7"/>
        <v>1735027.9884802254</v>
      </c>
      <c r="I233" s="84">
        <f>_xlfn.XLOOKUP(A233,Resultatberäkning!A:A,Resultatberäkning!AF:AF)</f>
        <v>1008161.7119191069</v>
      </c>
    </row>
    <row r="234" spans="1:9" ht="16" x14ac:dyDescent="0.35">
      <c r="A234" s="80" t="s">
        <v>204</v>
      </c>
      <c r="B234" s="81">
        <f>_xlfn.XLOOKUP(A234,Resultatberäkning!A:A,Resultatberäkning!D:D)</f>
        <v>4266000</v>
      </c>
      <c r="C234" s="82">
        <f>_xlfn.XLOOKUP(A234,Resultatberäkning!A:A,Resultatberäkning!N:N)</f>
        <v>40.797628930209498</v>
      </c>
      <c r="D234" s="83">
        <f>_xlfn.XLOOKUP(A234,Resultatberäkning!A:A,Resultatberäkning!B:B)</f>
        <v>59073</v>
      </c>
      <c r="E234" s="83">
        <f t="shared" si="6"/>
        <v>2410038.3337942655</v>
      </c>
      <c r="F234" s="84">
        <f>_xlfn.XLOOKUP(A234,Resultatberäkning!A:A,Resultatberäkning!X:X)</f>
        <v>2410038.3337942655</v>
      </c>
      <c r="G234" s="84">
        <f>_xlfn.XLOOKUP(A234,Resultatberäkning!A:A,Resultatberäkning!G:G)</f>
        <v>16000</v>
      </c>
      <c r="H234" s="84">
        <f t="shared" si="7"/>
        <v>2426038.3337942655</v>
      </c>
      <c r="I234" s="84">
        <f>_xlfn.XLOOKUP(A234,Resultatberäkning!A:A,Resultatberäkning!AF:AF)</f>
        <v>1449431.2588172886</v>
      </c>
    </row>
    <row r="235" spans="1:9" ht="16" x14ac:dyDescent="0.35">
      <c r="A235" s="80" t="s">
        <v>64</v>
      </c>
      <c r="B235" s="81">
        <f>_xlfn.XLOOKUP(A235,Resultatberäkning!A:A,Resultatberäkning!D:D)</f>
        <v>557495</v>
      </c>
      <c r="C235" s="82">
        <f>_xlfn.XLOOKUP(A235,Resultatberäkning!A:A,Resultatberäkning!N:N)</f>
        <v>32.917834035635984</v>
      </c>
      <c r="D235" s="83">
        <f>_xlfn.XLOOKUP(A235,Resultatberäkning!A:A,Resultatberäkning!B:B)</f>
        <v>14885</v>
      </c>
      <c r="E235" s="83">
        <f t="shared" si="6"/>
        <v>489981.9596204416</v>
      </c>
      <c r="F235" s="84">
        <f>_xlfn.XLOOKUP(A235,Resultatberäkning!A:A,Resultatberäkning!X:X)</f>
        <v>489981.9596204416</v>
      </c>
      <c r="G235" s="84">
        <f>_xlfn.XLOOKUP(A235,Resultatberäkning!A:A,Resultatberäkning!G:G)</f>
        <v>30000</v>
      </c>
      <c r="H235" s="84">
        <f t="shared" si="7"/>
        <v>519981.9596204416</v>
      </c>
      <c r="I235" s="84">
        <f>_xlfn.XLOOKUP(A235,Resultatberäkning!A:A,Resultatberäkning!AF:AF)</f>
        <v>314165.03748187516</v>
      </c>
    </row>
    <row r="236" spans="1:9" ht="16" x14ac:dyDescent="0.35">
      <c r="A236" s="80" t="s">
        <v>24</v>
      </c>
      <c r="B236" s="81">
        <f>_xlfn.XLOOKUP(A236,Resultatberäkning!A:A,Resultatberäkning!D:D)</f>
        <v>1211653</v>
      </c>
      <c r="C236" s="82">
        <f>_xlfn.XLOOKUP(A236,Resultatberäkning!A:A,Resultatberäkning!N:N)</f>
        <v>36.639597439773233</v>
      </c>
      <c r="D236" s="83">
        <f>_xlfn.XLOOKUP(A236,Resultatberäkning!A:A,Resultatberäkning!B:B)</f>
        <v>49173</v>
      </c>
      <c r="E236" s="83">
        <f t="shared" si="6"/>
        <v>1801678.9249059693</v>
      </c>
      <c r="F236" s="84">
        <f>_xlfn.XLOOKUP(A236,Resultatberäkning!A:A,Resultatberäkning!X:X)</f>
        <v>1195300</v>
      </c>
      <c r="G236" s="84">
        <f>_xlfn.XLOOKUP(A236,Resultatberäkning!A:A,Resultatberäkning!G:G)</f>
        <v>16353</v>
      </c>
      <c r="H236" s="84">
        <f t="shared" si="7"/>
        <v>1211653</v>
      </c>
      <c r="I236" s="84">
        <f>_xlfn.XLOOKUP(A236,Resultatberäkning!A:A,Resultatberäkning!AF:AF)</f>
        <v>732669.9850000001</v>
      </c>
    </row>
    <row r="237" spans="1:9" ht="16" x14ac:dyDescent="0.35">
      <c r="A237" s="80" t="s">
        <v>28</v>
      </c>
      <c r="B237" s="81">
        <f>_xlfn.XLOOKUP(A237,Resultatberäkning!A:A,Resultatberäkning!D:D)</f>
        <v>178950</v>
      </c>
      <c r="C237" s="82">
        <f>_xlfn.XLOOKUP(A237,Resultatberäkning!A:A,Resultatberäkning!N:N)</f>
        <v>35.796680381586938</v>
      </c>
      <c r="D237" s="83">
        <f>_xlfn.XLOOKUP(A237,Resultatberäkning!A:A,Resultatberäkning!B:B)</f>
        <v>76738</v>
      </c>
      <c r="E237" s="83">
        <f t="shared" si="6"/>
        <v>2746965.6591222184</v>
      </c>
      <c r="F237" s="84">
        <f>_xlfn.XLOOKUP(A237,Resultatberäkning!A:A,Resultatberäkning!X:X)</f>
        <v>169000</v>
      </c>
      <c r="G237" s="84">
        <f>_xlfn.XLOOKUP(A237,Resultatberäkning!A:A,Resultatberäkning!G:G)</f>
        <v>9950</v>
      </c>
      <c r="H237" s="84">
        <f t="shared" si="7"/>
        <v>178950</v>
      </c>
      <c r="I237" s="84">
        <f>_xlfn.XLOOKUP(A237,Resultatberäkning!A:A,Resultatberäkning!AF:AF)</f>
        <v>107961.55000000002</v>
      </c>
    </row>
    <row r="238" spans="1:9" ht="16" x14ac:dyDescent="0.35">
      <c r="A238" s="80" t="s">
        <v>196</v>
      </c>
      <c r="B238" s="81">
        <f>_xlfn.XLOOKUP(A238,Resultatberäkning!A:A,Resultatberäkning!D:D)</f>
        <v>147420</v>
      </c>
      <c r="C238" s="82">
        <f>_xlfn.XLOOKUP(A238,Resultatberäkning!A:A,Resultatberäkning!N:N)</f>
        <v>33.371137248414982</v>
      </c>
      <c r="D238" s="83">
        <f>_xlfn.XLOOKUP(A238,Resultatberäkning!A:A,Resultatberäkning!B:B)</f>
        <v>9141</v>
      </c>
      <c r="E238" s="83">
        <f t="shared" si="6"/>
        <v>305045.56558776135</v>
      </c>
      <c r="F238" s="84">
        <f>_xlfn.XLOOKUP(A238,Resultatberäkning!A:A,Resultatberäkning!X:X)</f>
        <v>142420</v>
      </c>
      <c r="G238" s="84">
        <f>_xlfn.XLOOKUP(A238,Resultatberäkning!A:A,Resultatberäkning!G:G)</f>
        <v>5000</v>
      </c>
      <c r="H238" s="84">
        <f t="shared" si="7"/>
        <v>147420</v>
      </c>
      <c r="I238" s="84">
        <f>_xlfn.XLOOKUP(A238,Resultatberäkning!A:A,Resultatberäkning!AF:AF)</f>
        <v>87596.479000000007</v>
      </c>
    </row>
    <row r="239" spans="1:9" ht="16" x14ac:dyDescent="0.35">
      <c r="A239" s="80" t="s">
        <v>201</v>
      </c>
      <c r="B239" s="81">
        <f>_xlfn.XLOOKUP(A239,Resultatberäkning!A:A,Resultatberäkning!D:D)</f>
        <v>1373700</v>
      </c>
      <c r="C239" s="82">
        <f>_xlfn.XLOOKUP(A239,Resultatberäkning!A:A,Resultatberäkning!N:N)</f>
        <v>39.528336372982089</v>
      </c>
      <c r="D239" s="83">
        <f>_xlfn.XLOOKUP(A239,Resultatberäkning!A:A,Resultatberäkning!B:B)</f>
        <v>57045</v>
      </c>
      <c r="E239" s="83">
        <f t="shared" si="6"/>
        <v>2254893.9483967633</v>
      </c>
      <c r="F239" s="84">
        <f>_xlfn.XLOOKUP(A239,Resultatberäkning!A:A,Resultatberäkning!X:X)</f>
        <v>1373000</v>
      </c>
      <c r="G239" s="84">
        <f>_xlfn.XLOOKUP(A239,Resultatberäkning!A:A,Resultatberäkning!G:G)</f>
        <v>700</v>
      </c>
      <c r="H239" s="84">
        <f t="shared" si="7"/>
        <v>1373700</v>
      </c>
      <c r="I239" s="84">
        <f>_xlfn.XLOOKUP(A239,Resultatberäkning!A:A,Resultatberäkning!AF:AF)</f>
        <v>796971.35000000009</v>
      </c>
    </row>
    <row r="240" spans="1:9" ht="16" x14ac:dyDescent="0.35">
      <c r="A240" s="80" t="s">
        <v>207</v>
      </c>
      <c r="B240" s="81">
        <f>_xlfn.XLOOKUP(A240,Resultatberäkning!A:A,Resultatberäkning!D:D)</f>
        <v>835000</v>
      </c>
      <c r="C240" s="82">
        <f>_xlfn.XLOOKUP(A240,Resultatberäkning!A:A,Resultatberäkning!N:N)</f>
        <v>37.066244517648279</v>
      </c>
      <c r="D240" s="83">
        <f>_xlfn.XLOOKUP(A240,Resultatberäkning!A:A,Resultatberäkning!B:B)</f>
        <v>25087</v>
      </c>
      <c r="E240" s="83">
        <f t="shared" si="6"/>
        <v>929880.87621424242</v>
      </c>
      <c r="F240" s="84">
        <f>_xlfn.XLOOKUP(A240,Resultatberäkning!A:A,Resultatberäkning!X:X)</f>
        <v>830000</v>
      </c>
      <c r="G240" s="84">
        <f>_xlfn.XLOOKUP(A240,Resultatberäkning!A:A,Resultatberäkning!G:G)</f>
        <v>5000</v>
      </c>
      <c r="H240" s="84">
        <f t="shared" si="7"/>
        <v>835000</v>
      </c>
      <c r="I240" s="84">
        <f>_xlfn.XLOOKUP(A240,Resultatberäkning!A:A,Resultatberäkning!AF:AF)</f>
        <v>486358.50000000006</v>
      </c>
    </row>
    <row r="241" spans="1:9" ht="16" x14ac:dyDescent="0.35">
      <c r="A241" s="80" t="s">
        <v>314</v>
      </c>
      <c r="B241" s="81">
        <f>_xlfn.XLOOKUP(A241,Resultatberäkning!A:A,Resultatberäkning!D:D)</f>
        <v>3438721</v>
      </c>
      <c r="C241" s="82">
        <f>_xlfn.XLOOKUP(A241,Resultatberäkning!A:A,Resultatberäkning!N:N)</f>
        <v>39.565879894654756</v>
      </c>
      <c r="D241" s="83">
        <f>_xlfn.XLOOKUP(A241,Resultatberäkning!A:A,Resultatberäkning!B:B)</f>
        <v>133091</v>
      </c>
      <c r="E241" s="83">
        <f t="shared" si="6"/>
        <v>5265862.5210594963</v>
      </c>
      <c r="F241" s="84">
        <f>_xlfn.XLOOKUP(A241,Resultatberäkning!A:A,Resultatberäkning!X:X)</f>
        <v>3398721</v>
      </c>
      <c r="G241" s="84">
        <f>_xlfn.XLOOKUP(A241,Resultatberäkning!A:A,Resultatberäkning!G:G)</f>
        <v>40000</v>
      </c>
      <c r="H241" s="84">
        <f t="shared" si="7"/>
        <v>3438721</v>
      </c>
      <c r="I241" s="84">
        <f>_xlfn.XLOOKUP(A241,Resultatberäkning!A:A,Resultatberäkning!AF:AF)</f>
        <v>2011088.2439500003</v>
      </c>
    </row>
    <row r="242" spans="1:9" ht="16" x14ac:dyDescent="0.35">
      <c r="A242" s="80" t="s">
        <v>12</v>
      </c>
      <c r="B242" s="81">
        <f>_xlfn.XLOOKUP(A242,Resultatberäkning!A:A,Resultatberäkning!D:D)</f>
        <v>1159150</v>
      </c>
      <c r="C242" s="82">
        <f>_xlfn.XLOOKUP(A242,Resultatberäkning!A:A,Resultatberäkning!N:N)</f>
        <v>38.325735959711778</v>
      </c>
      <c r="D242" s="83">
        <f>_xlfn.XLOOKUP(A242,Resultatberäkning!A:A,Resultatberäkning!B:B)</f>
        <v>50110</v>
      </c>
      <c r="E242" s="83">
        <f t="shared" si="6"/>
        <v>1920502.6289411571</v>
      </c>
      <c r="F242" s="84">
        <f>_xlfn.XLOOKUP(A242,Resultatberäkning!A:A,Resultatberäkning!X:X)</f>
        <v>1156590</v>
      </c>
      <c r="G242" s="84">
        <f>_xlfn.XLOOKUP(A242,Resultatberäkning!A:A,Resultatberäkning!G:G)</f>
        <v>2560</v>
      </c>
      <c r="H242" s="84">
        <f t="shared" si="7"/>
        <v>1159150</v>
      </c>
      <c r="I242" s="84">
        <f>_xlfn.XLOOKUP(A242,Resultatberäkning!A:A,Resultatberäkning!AF:AF)</f>
        <v>676210.11400000006</v>
      </c>
    </row>
    <row r="243" spans="1:9" ht="16" x14ac:dyDescent="0.35">
      <c r="A243" s="80" t="s">
        <v>25</v>
      </c>
      <c r="B243" s="81">
        <f>_xlfn.XLOOKUP(A243,Resultatberäkning!A:A,Resultatberäkning!D:D)</f>
        <v>752611</v>
      </c>
      <c r="C243" s="82">
        <f>_xlfn.XLOOKUP(A243,Resultatberäkning!A:A,Resultatberäkning!N:N)</f>
        <v>38.081067962610796</v>
      </c>
      <c r="D243" s="83">
        <f>_xlfn.XLOOKUP(A243,Resultatberäkning!A:A,Resultatberäkning!B:B)</f>
        <v>32453</v>
      </c>
      <c r="E243" s="83">
        <f t="shared" si="6"/>
        <v>1235844.898590608</v>
      </c>
      <c r="F243" s="84">
        <f>_xlfn.XLOOKUP(A243,Resultatberäkning!A:A,Resultatberäkning!X:X)</f>
        <v>712611</v>
      </c>
      <c r="G243" s="84">
        <f>_xlfn.XLOOKUP(A243,Resultatberäkning!A:A,Resultatberäkning!G:G)</f>
        <v>40000</v>
      </c>
      <c r="H243" s="84">
        <f t="shared" si="7"/>
        <v>752611</v>
      </c>
      <c r="I243" s="84">
        <f>_xlfn.XLOOKUP(A243,Resultatberäkning!A:A,Resultatberäkning!AF:AF)</f>
        <v>465880.24945000006</v>
      </c>
    </row>
    <row r="244" spans="1:9" ht="16" x14ac:dyDescent="0.35">
      <c r="A244" s="80" t="s">
        <v>50</v>
      </c>
      <c r="B244" s="81">
        <f>_xlfn.XLOOKUP(A244,Resultatberäkning!A:A,Resultatberäkning!D:D)</f>
        <v>10982920</v>
      </c>
      <c r="C244" s="82">
        <f>_xlfn.XLOOKUP(A244,Resultatberäkning!A:A,Resultatberäkning!N:N)</f>
        <v>41.731443311887261</v>
      </c>
      <c r="D244" s="83">
        <f>_xlfn.XLOOKUP(A244,Resultatberäkning!A:A,Resultatberäkning!B:B)</f>
        <v>245329</v>
      </c>
      <c r="E244" s="83">
        <f t="shared" si="6"/>
        <v>10237933.256261989</v>
      </c>
      <c r="F244" s="84">
        <f>_xlfn.XLOOKUP(A244,Resultatberäkning!A:A,Resultatberäkning!X:X)</f>
        <v>10237933.256261989</v>
      </c>
      <c r="G244" s="84">
        <f>_xlfn.XLOOKUP(A244,Resultatberäkning!A:A,Resultatberäkning!G:G)</f>
        <v>31800</v>
      </c>
      <c r="H244" s="84">
        <f t="shared" si="7"/>
        <v>10269733.256261989</v>
      </c>
      <c r="I244" s="84">
        <f>_xlfn.XLOOKUP(A244,Resultatberäkning!A:A,Resultatberäkning!AF:AF)</f>
        <v>6718550.3710352778</v>
      </c>
    </row>
    <row r="245" spans="1:9" ht="16" x14ac:dyDescent="0.35">
      <c r="A245" s="80" t="s">
        <v>94</v>
      </c>
      <c r="B245" s="81">
        <f>_xlfn.XLOOKUP(A245,Resultatberäkning!A:A,Resultatberäkning!D:D)</f>
        <v>44715</v>
      </c>
      <c r="C245" s="82">
        <f>_xlfn.XLOOKUP(A245,Resultatberäkning!A:A,Resultatberäkning!N:N)</f>
        <v>37.222391964384819</v>
      </c>
      <c r="D245" s="83">
        <f>_xlfn.XLOOKUP(A245,Resultatberäkning!A:A,Resultatberäkning!B:B)</f>
        <v>9263</v>
      </c>
      <c r="E245" s="83">
        <f t="shared" si="6"/>
        <v>344791.01676609658</v>
      </c>
      <c r="F245" s="84">
        <f>_xlfn.XLOOKUP(A245,Resultatberäkning!A:A,Resultatberäkning!X:X)</f>
        <v>42715</v>
      </c>
      <c r="G245" s="84">
        <f>_xlfn.XLOOKUP(A245,Resultatberäkning!A:A,Resultatberäkning!G:G)</f>
        <v>2000</v>
      </c>
      <c r="H245" s="84">
        <f t="shared" si="7"/>
        <v>44715</v>
      </c>
      <c r="I245" s="84">
        <f>_xlfn.XLOOKUP(A245,Resultatberäkning!A:A,Resultatberäkning!AF:AF)</f>
        <v>26772.564250000003</v>
      </c>
    </row>
    <row r="246" spans="1:9" ht="16" x14ac:dyDescent="0.35">
      <c r="A246" s="80" t="s">
        <v>77</v>
      </c>
      <c r="B246" s="81">
        <f>_xlfn.XLOOKUP(A246,Resultatberäkning!A:A,Resultatberäkning!D:D)</f>
        <v>436670</v>
      </c>
      <c r="C246" s="82">
        <f>_xlfn.XLOOKUP(A246,Resultatberäkning!A:A,Resultatberäkning!N:N)</f>
        <v>33.495948812089438</v>
      </c>
      <c r="D246" s="83">
        <f>_xlfn.XLOOKUP(A246,Resultatberäkning!A:A,Resultatberäkning!B:B)</f>
        <v>7434</v>
      </c>
      <c r="E246" s="83">
        <f t="shared" si="6"/>
        <v>249008.88346907287</v>
      </c>
      <c r="F246" s="84">
        <f>_xlfn.XLOOKUP(A246,Resultatberäkning!A:A,Resultatberäkning!X:X)</f>
        <v>249008.88346907287</v>
      </c>
      <c r="G246" s="84">
        <f>_xlfn.XLOOKUP(A246,Resultatberäkning!A:A,Resultatberäkning!G:G)</f>
        <v>1500</v>
      </c>
      <c r="H246" s="84">
        <f t="shared" si="7"/>
        <v>250508.88346907287</v>
      </c>
      <c r="I246" s="84">
        <f>_xlfn.XLOOKUP(A246,Resultatberäkning!A:A,Resultatberäkning!AF:AF)</f>
        <v>145912.70196788883</v>
      </c>
    </row>
    <row r="247" spans="1:9" ht="16" x14ac:dyDescent="0.35">
      <c r="A247" s="80" t="s">
        <v>86</v>
      </c>
      <c r="B247" s="81">
        <f>_xlfn.XLOOKUP(A247,Resultatberäkning!A:A,Resultatberäkning!D:D)</f>
        <v>1416400</v>
      </c>
      <c r="C247" s="82">
        <f>_xlfn.XLOOKUP(A247,Resultatberäkning!A:A,Resultatberäkning!N:N)</f>
        <v>34.790037072865985</v>
      </c>
      <c r="D247" s="83">
        <f>_xlfn.XLOOKUP(A247,Resultatberäkning!A:A,Resultatberäkning!B:B)</f>
        <v>14811</v>
      </c>
      <c r="E247" s="83">
        <f t="shared" si="6"/>
        <v>515275.23908621812</v>
      </c>
      <c r="F247" s="84">
        <f>_xlfn.XLOOKUP(A247,Resultatberäkning!A:A,Resultatberäkning!X:X)</f>
        <v>515275.23908621812</v>
      </c>
      <c r="G247" s="84">
        <f>_xlfn.XLOOKUP(A247,Resultatberäkning!A:A,Resultatberäkning!G:G)</f>
        <v>38400</v>
      </c>
      <c r="H247" s="84">
        <f t="shared" si="7"/>
        <v>553675.23908621818</v>
      </c>
      <c r="I247" s="84">
        <f>_xlfn.XLOOKUP(A247,Resultatberäkning!A:A,Resultatberäkning!AF:AF)</f>
        <v>340375.2590035263</v>
      </c>
    </row>
    <row r="248" spans="1:9" ht="16" x14ac:dyDescent="0.35">
      <c r="A248" s="80" t="s">
        <v>72</v>
      </c>
      <c r="B248" s="81">
        <f>_xlfn.XLOOKUP(A248,Resultatberäkning!A:A,Resultatberäkning!D:D)</f>
        <v>78900</v>
      </c>
      <c r="C248" s="82">
        <f>_xlfn.XLOOKUP(A248,Resultatberäkning!A:A,Resultatberäkning!N:N)</f>
        <v>32.415765440944433</v>
      </c>
      <c r="D248" s="83">
        <f>_xlfn.XLOOKUP(A248,Resultatberäkning!A:A,Resultatberäkning!B:B)</f>
        <v>7541</v>
      </c>
      <c r="E248" s="83">
        <f t="shared" si="6"/>
        <v>244447.28719016197</v>
      </c>
      <c r="F248" s="84">
        <f>_xlfn.XLOOKUP(A248,Resultatberäkning!A:A,Resultatberäkning!X:X)</f>
        <v>78400</v>
      </c>
      <c r="G248" s="84">
        <f>_xlfn.XLOOKUP(A248,Resultatberäkning!A:A,Resultatberäkning!G:G)</f>
        <v>500</v>
      </c>
      <c r="H248" s="84">
        <f t="shared" si="7"/>
        <v>78900</v>
      </c>
      <c r="I248" s="84">
        <f>_xlfn.XLOOKUP(A248,Resultatberäkning!A:A,Resultatberäkning!AF:AF)</f>
        <v>45968.080000000009</v>
      </c>
    </row>
    <row r="249" spans="1:9" ht="16" x14ac:dyDescent="0.35">
      <c r="A249" s="80" t="s">
        <v>15</v>
      </c>
      <c r="B249" s="81">
        <f>_xlfn.XLOOKUP(A249,Resultatberäkning!A:A,Resultatberäkning!D:D)</f>
        <v>741000</v>
      </c>
      <c r="C249" s="82">
        <f>_xlfn.XLOOKUP(A249,Resultatberäkning!A:A,Resultatberäkning!N:N)</f>
        <v>36.377002687270469</v>
      </c>
      <c r="D249" s="83">
        <f>_xlfn.XLOOKUP(A249,Resultatberäkning!A:A,Resultatberäkning!B:B)</f>
        <v>35076</v>
      </c>
      <c r="E249" s="83">
        <f t="shared" si="6"/>
        <v>1275959.7462586989</v>
      </c>
      <c r="F249" s="84">
        <f>_xlfn.XLOOKUP(A249,Resultatberäkning!A:A,Resultatberäkning!X:X)</f>
        <v>725000</v>
      </c>
      <c r="G249" s="84">
        <f>_xlfn.XLOOKUP(A249,Resultatberäkning!A:A,Resultatberäkning!G:G)</f>
        <v>16000</v>
      </c>
      <c r="H249" s="84">
        <f t="shared" si="7"/>
        <v>741000</v>
      </c>
      <c r="I249" s="84">
        <f>_xlfn.XLOOKUP(A249,Resultatberäkning!A:A,Resultatberäkning!AF:AF)</f>
        <v>438564.00000000006</v>
      </c>
    </row>
    <row r="250" spans="1:9" ht="16" x14ac:dyDescent="0.35">
      <c r="A250" s="80" t="s">
        <v>257</v>
      </c>
      <c r="B250" s="81">
        <f>_xlfn.XLOOKUP(A250,Resultatberäkning!A:A,Resultatberäkning!D:D)</f>
        <v>29890</v>
      </c>
      <c r="C250" s="82">
        <f>_xlfn.XLOOKUP(A250,Resultatberäkning!A:A,Resultatberäkning!N:N)</f>
        <v>29.942479631023446</v>
      </c>
      <c r="D250" s="83">
        <f>_xlfn.XLOOKUP(A250,Resultatberäkning!A:A,Resultatberäkning!B:B)</f>
        <v>6728</v>
      </c>
      <c r="E250" s="83">
        <f t="shared" si="6"/>
        <v>201453.00295752575</v>
      </c>
      <c r="F250" s="84">
        <f>_xlfn.XLOOKUP(A250,Resultatberäkning!A:A,Resultatberäkning!X:X)</f>
        <v>28140</v>
      </c>
      <c r="G250" s="84">
        <f>_xlfn.XLOOKUP(A250,Resultatberäkning!A:A,Resultatberäkning!G:G)</f>
        <v>1750</v>
      </c>
      <c r="H250" s="84">
        <f t="shared" si="7"/>
        <v>29890</v>
      </c>
      <c r="I250" s="84">
        <f>_xlfn.XLOOKUP(A250,Resultatberäkning!A:A,Resultatberäkning!AF:AF)</f>
        <v>18069.793000000001</v>
      </c>
    </row>
    <row r="251" spans="1:9" ht="16" x14ac:dyDescent="0.35">
      <c r="A251" s="80" t="s">
        <v>193</v>
      </c>
      <c r="B251" s="81">
        <f>_xlfn.XLOOKUP(A251,Resultatberäkning!A:A,Resultatberäkning!D:D)</f>
        <v>66000</v>
      </c>
      <c r="C251" s="82">
        <f>_xlfn.XLOOKUP(A251,Resultatberäkning!A:A,Resultatberäkning!N:N)</f>
        <v>33.66873501884865</v>
      </c>
      <c r="D251" s="83">
        <f>_xlfn.XLOOKUP(A251,Resultatberäkning!A:A,Resultatberäkning!B:B)</f>
        <v>16066</v>
      </c>
      <c r="E251" s="83">
        <f t="shared" si="6"/>
        <v>540921.89681282244</v>
      </c>
      <c r="F251" s="84">
        <f>_xlfn.XLOOKUP(A251,Resultatberäkning!A:A,Resultatberäkning!X:X)</f>
        <v>66000</v>
      </c>
      <c r="G251" s="84">
        <f>_xlfn.XLOOKUP(A251,Resultatberäkning!A:A,Resultatberäkning!G:G)</f>
        <v>0</v>
      </c>
      <c r="H251" s="84">
        <f t="shared" si="7"/>
        <v>66000</v>
      </c>
      <c r="I251" s="84">
        <f>_xlfn.XLOOKUP(A251,Resultatberäkning!A:A,Resultatberäkning!AF:AF)</f>
        <v>38276.700000000004</v>
      </c>
    </row>
    <row r="252" spans="1:9" ht="16" x14ac:dyDescent="0.35">
      <c r="A252" s="80" t="s">
        <v>164</v>
      </c>
      <c r="B252" s="81">
        <f>_xlfn.XLOOKUP(A252,Resultatberäkning!A:A,Resultatberäkning!D:D)</f>
        <v>1747000</v>
      </c>
      <c r="C252" s="82">
        <f>_xlfn.XLOOKUP(A252,Resultatberäkning!A:A,Resultatberäkning!N:N)</f>
        <v>31.016346052197225</v>
      </c>
      <c r="D252" s="83">
        <f>_xlfn.XLOOKUP(A252,Resultatberäkning!A:A,Resultatberäkning!B:B)</f>
        <v>68325</v>
      </c>
      <c r="E252" s="83">
        <f t="shared" si="6"/>
        <v>2119191.8440163755</v>
      </c>
      <c r="F252" s="84">
        <f>_xlfn.XLOOKUP(A252,Resultatberäkning!A:A,Resultatberäkning!X:X)</f>
        <v>1736000</v>
      </c>
      <c r="G252" s="84">
        <f>_xlfn.XLOOKUP(A252,Resultatberäkning!A:A,Resultatberäkning!G:G)</f>
        <v>11000</v>
      </c>
      <c r="H252" s="84">
        <f t="shared" si="7"/>
        <v>1747000</v>
      </c>
      <c r="I252" s="84">
        <f>_xlfn.XLOOKUP(A252,Resultatberäkning!A:A,Resultatberäkning!AF:AF)</f>
        <v>1021153.6000000001</v>
      </c>
    </row>
    <row r="253" spans="1:9" ht="16" x14ac:dyDescent="0.35">
      <c r="A253" s="80" t="s">
        <v>39</v>
      </c>
      <c r="B253" s="81">
        <f>_xlfn.XLOOKUP(A253,Resultatberäkning!A:A,Resultatberäkning!D:D)</f>
        <v>676342</v>
      </c>
      <c r="C253" s="82">
        <f>_xlfn.XLOOKUP(A253,Resultatberäkning!A:A,Resultatberäkning!N:N)</f>
        <v>34.23863605147681</v>
      </c>
      <c r="D253" s="83">
        <f>_xlfn.XLOOKUP(A253,Resultatberäkning!A:A,Resultatberäkning!B:B)</f>
        <v>11817</v>
      </c>
      <c r="E253" s="83">
        <f t="shared" si="6"/>
        <v>404597.96222030144</v>
      </c>
      <c r="F253" s="84">
        <f>_xlfn.XLOOKUP(A253,Resultatberäkning!A:A,Resultatberäkning!X:X)</f>
        <v>404597.96222030144</v>
      </c>
      <c r="G253" s="84">
        <f>_xlfn.XLOOKUP(A253,Resultatberäkning!A:A,Resultatberäkning!G:G)</f>
        <v>8400</v>
      </c>
      <c r="H253" s="84">
        <f t="shared" si="7"/>
        <v>412997.96222030144</v>
      </c>
      <c r="I253" s="84">
        <f>_xlfn.XLOOKUP(A253,Resultatberäkning!A:A,Resultatberäkning!AF:AF)</f>
        <v>244471.45396329623</v>
      </c>
    </row>
    <row r="254" spans="1:9" ht="16" x14ac:dyDescent="0.35">
      <c r="A254" s="80" t="s">
        <v>129</v>
      </c>
      <c r="B254" s="81">
        <f>_xlfn.XLOOKUP(A254,Resultatberäkning!A:A,Resultatberäkning!D:D)</f>
        <v>2672900</v>
      </c>
      <c r="C254" s="82">
        <f>_xlfn.XLOOKUP(A254,Resultatberäkning!A:A,Resultatberäkning!N:N)</f>
        <v>35.763025866359072</v>
      </c>
      <c r="D254" s="83">
        <f>_xlfn.XLOOKUP(A254,Resultatberäkning!A:A,Resultatberäkning!B:B)</f>
        <v>37738</v>
      </c>
      <c r="E254" s="83">
        <f t="shared" si="6"/>
        <v>1349625.0701446587</v>
      </c>
      <c r="F254" s="84">
        <f>_xlfn.XLOOKUP(A254,Resultatberäkning!A:A,Resultatberäkning!X:X)</f>
        <v>1349625.0701446587</v>
      </c>
      <c r="G254" s="84">
        <f>_xlfn.XLOOKUP(A254,Resultatberäkning!A:A,Resultatberäkning!G:G)</f>
        <v>40000</v>
      </c>
      <c r="H254" s="84">
        <f t="shared" si="7"/>
        <v>1389625.0701446587</v>
      </c>
      <c r="I254" s="84">
        <f>_xlfn.XLOOKUP(A254,Resultatberäkning!A:A,Resultatberäkning!AF:AF)</f>
        <v>866510.6825757029</v>
      </c>
    </row>
    <row r="255" spans="1:9" ht="16" x14ac:dyDescent="0.35">
      <c r="A255" s="80" t="s">
        <v>91</v>
      </c>
      <c r="B255" s="81">
        <f>_xlfn.XLOOKUP(A255,Resultatberäkning!A:A,Resultatberäkning!D:D)</f>
        <v>608023</v>
      </c>
      <c r="C255" s="82">
        <f>_xlfn.XLOOKUP(A255,Resultatberäkning!A:A,Resultatberäkning!N:N)</f>
        <v>30.507125109319009</v>
      </c>
      <c r="D255" s="83">
        <f>_xlfn.XLOOKUP(A255,Resultatberäkning!A:A,Resultatberäkning!B:B)</f>
        <v>27498</v>
      </c>
      <c r="E255" s="83">
        <f t="shared" si="6"/>
        <v>838884.92625605408</v>
      </c>
      <c r="F255" s="84">
        <f>_xlfn.XLOOKUP(A255,Resultatberäkning!A:A,Resultatberäkning!X:X)</f>
        <v>605023</v>
      </c>
      <c r="G255" s="84">
        <f>_xlfn.XLOOKUP(A255,Resultatberäkning!A:A,Resultatberäkning!G:G)</f>
        <v>3000</v>
      </c>
      <c r="H255" s="84">
        <f t="shared" si="7"/>
        <v>608023</v>
      </c>
      <c r="I255" s="84">
        <f>_xlfn.XLOOKUP(A255,Resultatberäkning!A:A,Resultatberäkning!AF:AF)</f>
        <v>354303.13885000005</v>
      </c>
    </row>
    <row r="256" spans="1:9" ht="16" x14ac:dyDescent="0.35">
      <c r="A256" s="80" t="s">
        <v>312</v>
      </c>
      <c r="B256" s="81">
        <f>_xlfn.XLOOKUP(A256,Resultatberäkning!A:A,Resultatberäkning!D:D)</f>
        <v>152127</v>
      </c>
      <c r="C256" s="82">
        <f>_xlfn.XLOOKUP(A256,Resultatberäkning!A:A,Resultatberäkning!N:N)</f>
        <v>28.932242522937027</v>
      </c>
      <c r="D256" s="83">
        <f>_xlfn.XLOOKUP(A256,Resultatberäkning!A:A,Resultatberäkning!B:B)</f>
        <v>6263</v>
      </c>
      <c r="E256" s="83">
        <f t="shared" si="6"/>
        <v>181202.63492115459</v>
      </c>
      <c r="F256" s="84">
        <f>_xlfn.XLOOKUP(A256,Resultatberäkning!A:A,Resultatberäkning!X:X)</f>
        <v>151377</v>
      </c>
      <c r="G256" s="84">
        <f>_xlfn.XLOOKUP(A256,Resultatberäkning!A:A,Resultatberäkning!G:G)</f>
        <v>750</v>
      </c>
      <c r="H256" s="84">
        <f t="shared" si="7"/>
        <v>152127</v>
      </c>
      <c r="I256" s="84">
        <f>_xlfn.XLOOKUP(A256,Resultatberäkning!A:A,Resultatberäkning!AF:AF)</f>
        <v>88541.091150000007</v>
      </c>
    </row>
    <row r="257" spans="1:9" ht="16" x14ac:dyDescent="0.35">
      <c r="A257" s="80" t="s">
        <v>114</v>
      </c>
      <c r="B257" s="81">
        <f>_xlfn.XLOOKUP(A257,Resultatberäkning!A:A,Resultatberäkning!D:D)</f>
        <v>399863</v>
      </c>
      <c r="C257" s="82">
        <f>_xlfn.XLOOKUP(A257,Resultatberäkning!A:A,Resultatberäkning!N:N)</f>
        <v>30.322090803145382</v>
      </c>
      <c r="D257" s="83">
        <f>_xlfn.XLOOKUP(A257,Resultatberäkning!A:A,Resultatberäkning!B:B)</f>
        <v>15461</v>
      </c>
      <c r="E257" s="83">
        <f t="shared" si="6"/>
        <v>468809.84590743075</v>
      </c>
      <c r="F257" s="84">
        <f>_xlfn.XLOOKUP(A257,Resultatberäkning!A:A,Resultatberäkning!X:X)</f>
        <v>397433</v>
      </c>
      <c r="G257" s="84">
        <f>_xlfn.XLOOKUP(A257,Resultatberäkning!A:A,Resultatberäkning!G:G)</f>
        <v>2430</v>
      </c>
      <c r="H257" s="84">
        <f t="shared" si="7"/>
        <v>399863</v>
      </c>
      <c r="I257" s="84">
        <f>_xlfn.XLOOKUP(A257,Resultatberäkning!A:A,Resultatberäkning!AF:AF)</f>
        <v>232921.26835000003</v>
      </c>
    </row>
    <row r="258" spans="1:9" ht="16" x14ac:dyDescent="0.35">
      <c r="A258" s="80" t="s">
        <v>304</v>
      </c>
      <c r="B258" s="81">
        <f>_xlfn.XLOOKUP(A258,Resultatberäkning!A:A,Resultatberäkning!D:D)</f>
        <v>280574</v>
      </c>
      <c r="C258" s="82">
        <f>_xlfn.XLOOKUP(A258,Resultatberäkning!A:A,Resultatberäkning!N:N)</f>
        <v>36.600111462110313</v>
      </c>
      <c r="D258" s="83">
        <f>_xlfn.XLOOKUP(A258,Resultatberäkning!A:A,Resultatberäkning!B:B)</f>
        <v>5461</v>
      </c>
      <c r="E258" s="83">
        <f t="shared" si="6"/>
        <v>199873.20869458441</v>
      </c>
      <c r="F258" s="84">
        <f>_xlfn.XLOOKUP(A258,Resultatberäkning!A:A,Resultatberäkning!X:X)</f>
        <v>199873.20869458441</v>
      </c>
      <c r="G258" s="84">
        <f>_xlfn.XLOOKUP(A258,Resultatberäkning!A:A,Resultatberäkning!G:G)</f>
        <v>2500</v>
      </c>
      <c r="H258" s="84">
        <f t="shared" si="7"/>
        <v>202373.20869458441</v>
      </c>
      <c r="I258" s="84">
        <f>_xlfn.XLOOKUP(A258,Resultatberäkning!A:A,Resultatberäkning!AF:AF)</f>
        <v>118416.46738242425</v>
      </c>
    </row>
    <row r="259" spans="1:9" ht="16" x14ac:dyDescent="0.35">
      <c r="A259" s="80" t="s">
        <v>54</v>
      </c>
      <c r="B259" s="81">
        <f>_xlfn.XLOOKUP(A259,Resultatberäkning!A:A,Resultatberäkning!D:D)</f>
        <v>334480</v>
      </c>
      <c r="C259" s="82">
        <f>_xlfn.XLOOKUP(A259,Resultatberäkning!A:A,Resultatberäkning!N:N)</f>
        <v>33.847629757317065</v>
      </c>
      <c r="D259" s="83">
        <f>_xlfn.XLOOKUP(A259,Resultatberäkning!A:A,Resultatberäkning!B:B)</f>
        <v>8856</v>
      </c>
      <c r="E259" s="83">
        <f t="shared" si="6"/>
        <v>299754.60913079994</v>
      </c>
      <c r="F259" s="84">
        <f>_xlfn.XLOOKUP(A259,Resultatberäkning!A:A,Resultatberäkning!X:X)</f>
        <v>299754.60913079994</v>
      </c>
      <c r="G259" s="84">
        <f>_xlfn.XLOOKUP(A259,Resultatberäkning!A:A,Resultatberäkning!G:G)</f>
        <v>0</v>
      </c>
      <c r="H259" s="84">
        <f t="shared" si="7"/>
        <v>299754.60913079994</v>
      </c>
      <c r="I259" s="84">
        <f>_xlfn.XLOOKUP(A259,Resultatberäkning!A:A,Resultatberäkning!AF:AF)</f>
        <v>173842.68556540745</v>
      </c>
    </row>
    <row r="260" spans="1:9" ht="16" x14ac:dyDescent="0.35">
      <c r="A260" s="80" t="s">
        <v>180</v>
      </c>
      <c r="B260" s="81">
        <f>_xlfn.XLOOKUP(A260,Resultatberäkning!A:A,Resultatberäkning!D:D)</f>
        <v>148000</v>
      </c>
      <c r="C260" s="82">
        <f>_xlfn.XLOOKUP(A260,Resultatberäkning!A:A,Resultatberäkning!N:N)</f>
        <v>34.114861924099962</v>
      </c>
      <c r="D260" s="83">
        <f>_xlfn.XLOOKUP(A260,Resultatberäkning!A:A,Resultatberäkning!B:B)</f>
        <v>12384</v>
      </c>
      <c r="E260" s="83">
        <f t="shared" ref="E260:E292" si="8">C260*D260</f>
        <v>422478.45006805391</v>
      </c>
      <c r="F260" s="84">
        <f>_xlfn.XLOOKUP(A260,Resultatberäkning!A:A,Resultatberäkning!X:X)</f>
        <v>143000</v>
      </c>
      <c r="G260" s="84">
        <f>_xlfn.XLOOKUP(A260,Resultatberäkning!A:A,Resultatberäkning!G:G)</f>
        <v>5000</v>
      </c>
      <c r="H260" s="84">
        <f t="shared" ref="H260:H292" si="9">F260+G260</f>
        <v>148000</v>
      </c>
      <c r="I260" s="84">
        <f>_xlfn.XLOOKUP(A260,Resultatberäkning!A:A,Resultatberäkning!AF:AF)</f>
        <v>88352.900000000009</v>
      </c>
    </row>
    <row r="261" spans="1:9" ht="16" x14ac:dyDescent="0.35">
      <c r="A261" s="80" t="s">
        <v>203</v>
      </c>
      <c r="B261" s="81">
        <f>_xlfn.XLOOKUP(A261,Resultatberäkning!A:A,Resultatberäkning!D:D)</f>
        <v>1270005</v>
      </c>
      <c r="C261" s="82">
        <f>_xlfn.XLOOKUP(A261,Resultatberäkning!A:A,Resultatberäkning!N:N)</f>
        <v>34.264869565553987</v>
      </c>
      <c r="D261" s="83">
        <f>_xlfn.XLOOKUP(A261,Resultatberäkning!A:A,Resultatberäkning!B:B)</f>
        <v>40012</v>
      </c>
      <c r="E261" s="83">
        <f t="shared" si="8"/>
        <v>1371005.9610569461</v>
      </c>
      <c r="F261" s="84">
        <f>_xlfn.XLOOKUP(A261,Resultatberäkning!A:A,Resultatberäkning!X:X)</f>
        <v>1254005</v>
      </c>
      <c r="G261" s="84">
        <f>_xlfn.XLOOKUP(A261,Resultatberäkning!A:A,Resultatberäkning!G:G)</f>
        <v>16000</v>
      </c>
      <c r="H261" s="84">
        <f t="shared" si="9"/>
        <v>1270005</v>
      </c>
      <c r="I261" s="84">
        <f>_xlfn.XLOOKUP(A261,Resultatberäkning!A:A,Resultatberäkning!AF:AF)</f>
        <v>743260.19975000015</v>
      </c>
    </row>
    <row r="262" spans="1:9" ht="16" x14ac:dyDescent="0.35">
      <c r="A262" s="80" t="s">
        <v>311</v>
      </c>
      <c r="B262" s="81">
        <f>_xlfn.XLOOKUP(A262,Resultatberäkning!A:A,Resultatberäkning!D:D)</f>
        <v>27350</v>
      </c>
      <c r="C262" s="82">
        <f>_xlfn.XLOOKUP(A262,Resultatberäkning!A:A,Resultatberäkning!N:N)</f>
        <v>32.187273851912003</v>
      </c>
      <c r="D262" s="83">
        <f>_xlfn.XLOOKUP(A262,Resultatberäkning!A:A,Resultatberäkning!B:B)</f>
        <v>9059</v>
      </c>
      <c r="E262" s="83">
        <f t="shared" si="8"/>
        <v>291584.51382447087</v>
      </c>
      <c r="F262" s="84">
        <f>_xlfn.XLOOKUP(A262,Resultatberäkning!A:A,Resultatberäkning!X:X)</f>
        <v>26800</v>
      </c>
      <c r="G262" s="84">
        <f>_xlfn.XLOOKUP(A262,Resultatberäkning!A:A,Resultatberäkning!G:G)</f>
        <v>550</v>
      </c>
      <c r="H262" s="84">
        <f t="shared" si="9"/>
        <v>27350</v>
      </c>
      <c r="I262" s="84">
        <f>_xlfn.XLOOKUP(A262,Resultatberäkning!A:A,Resultatberäkning!AF:AF)</f>
        <v>16092.660000000002</v>
      </c>
    </row>
    <row r="263" spans="1:9" ht="16" x14ac:dyDescent="0.35">
      <c r="A263" s="80" t="s">
        <v>17</v>
      </c>
      <c r="B263" s="81">
        <f>_xlfn.XLOOKUP(A263,Resultatberäkning!A:A,Resultatberäkning!D:D)</f>
        <v>634118</v>
      </c>
      <c r="C263" s="82">
        <f>_xlfn.XLOOKUP(A263,Resultatberäkning!A:A,Resultatberäkning!N:N)</f>
        <v>33.721174076657647</v>
      </c>
      <c r="D263" s="83">
        <f>_xlfn.XLOOKUP(A263,Resultatberäkning!A:A,Resultatberäkning!B:B)</f>
        <v>46637</v>
      </c>
      <c r="E263" s="83">
        <f t="shared" si="8"/>
        <v>1572654.3954130828</v>
      </c>
      <c r="F263" s="84">
        <f>_xlfn.XLOOKUP(A263,Resultatberäkning!A:A,Resultatberäkning!X:X)</f>
        <v>629718</v>
      </c>
      <c r="G263" s="84">
        <f>_xlfn.XLOOKUP(A263,Resultatberäkning!A:A,Resultatberäkning!G:G)</f>
        <v>4400</v>
      </c>
      <c r="H263" s="84">
        <f t="shared" si="9"/>
        <v>634118</v>
      </c>
      <c r="I263" s="84">
        <f>_xlfn.XLOOKUP(A263,Resultatberäkning!A:A,Resultatberäkning!AF:AF)</f>
        <v>369604.95410000003</v>
      </c>
    </row>
    <row r="264" spans="1:9" ht="16" x14ac:dyDescent="0.35">
      <c r="A264" s="80" t="s">
        <v>89</v>
      </c>
      <c r="B264" s="81">
        <f>_xlfn.XLOOKUP(A264,Resultatberäkning!A:A,Resultatberäkning!D:D)</f>
        <v>556860</v>
      </c>
      <c r="C264" s="82">
        <f>_xlfn.XLOOKUP(A264,Resultatberäkning!A:A,Resultatberäkning!N:N)</f>
        <v>32.016524055974578</v>
      </c>
      <c r="D264" s="83">
        <f>_xlfn.XLOOKUP(A264,Resultatberäkning!A:A,Resultatberäkning!B:B)</f>
        <v>34601</v>
      </c>
      <c r="E264" s="83">
        <f t="shared" si="8"/>
        <v>1107803.7488607764</v>
      </c>
      <c r="F264" s="84">
        <f>_xlfn.XLOOKUP(A264,Resultatberäkning!A:A,Resultatberäkning!X:X)</f>
        <v>551860</v>
      </c>
      <c r="G264" s="84">
        <f>_xlfn.XLOOKUP(A264,Resultatberäkning!A:A,Resultatberäkning!G:G)</f>
        <v>5000</v>
      </c>
      <c r="H264" s="84">
        <f t="shared" si="9"/>
        <v>556860</v>
      </c>
      <c r="I264" s="84">
        <f>_xlfn.XLOOKUP(A264,Resultatberäkning!A:A,Resultatberäkning!AF:AF)</f>
        <v>325051.20700000005</v>
      </c>
    </row>
    <row r="265" spans="1:9" ht="16" x14ac:dyDescent="0.35">
      <c r="A265" s="80" t="s">
        <v>113</v>
      </c>
      <c r="B265" s="81">
        <f>_xlfn.XLOOKUP(A265,Resultatberäkning!A:A,Resultatberäkning!D:D)</f>
        <v>493720</v>
      </c>
      <c r="C265" s="82">
        <f>_xlfn.XLOOKUP(A265,Resultatberäkning!A:A,Resultatberäkning!N:N)</f>
        <v>32.984192142977861</v>
      </c>
      <c r="D265" s="83">
        <f>_xlfn.XLOOKUP(A265,Resultatberäkning!A:A,Resultatberäkning!B:B)</f>
        <v>36434</v>
      </c>
      <c r="E265" s="83">
        <f t="shared" si="8"/>
        <v>1201746.0565372554</v>
      </c>
      <c r="F265" s="84">
        <f>_xlfn.XLOOKUP(A265,Resultatberäkning!A:A,Resultatberäkning!X:X)</f>
        <v>486720</v>
      </c>
      <c r="G265" s="84">
        <f>_xlfn.XLOOKUP(A265,Resultatberäkning!A:A,Resultatberäkning!G:G)</f>
        <v>7000</v>
      </c>
      <c r="H265" s="84">
        <f t="shared" si="9"/>
        <v>493720</v>
      </c>
      <c r="I265" s="84">
        <f>_xlfn.XLOOKUP(A265,Resultatberäkning!A:A,Resultatberäkning!AF:AF)</f>
        <v>289273.26400000002</v>
      </c>
    </row>
    <row r="266" spans="1:9" ht="16" x14ac:dyDescent="0.35">
      <c r="A266" s="80" t="s">
        <v>252</v>
      </c>
      <c r="B266" s="81">
        <f>_xlfn.XLOOKUP(A266,Resultatberäkning!A:A,Resultatberäkning!D:D)</f>
        <v>7609524</v>
      </c>
      <c r="C266" s="82">
        <f>_xlfn.XLOOKUP(A266,Resultatberäkning!A:A,Resultatberäkning!N:N)</f>
        <v>41.149463157434084</v>
      </c>
      <c r="D266" s="83">
        <f>_xlfn.XLOOKUP(A266,Resultatberäkning!A:A,Resultatberäkning!B:B)</f>
        <v>159662</v>
      </c>
      <c r="E266" s="83">
        <f t="shared" si="8"/>
        <v>6570005.5866422411</v>
      </c>
      <c r="F266" s="84">
        <f>_xlfn.XLOOKUP(A266,Resultatberäkning!A:A,Resultatberäkning!X:X)</f>
        <v>6570005.5866422411</v>
      </c>
      <c r="G266" s="84">
        <f>_xlfn.XLOOKUP(A266,Resultatberäkning!A:A,Resultatberäkning!G:G)</f>
        <v>10500</v>
      </c>
      <c r="H266" s="84">
        <f t="shared" si="9"/>
        <v>6580505.5866422411</v>
      </c>
      <c r="I266" s="84">
        <f>_xlfn.XLOOKUP(A266,Resultatberäkning!A:A,Resultatberäkning!AF:AF)</f>
        <v>3828038.1223408752</v>
      </c>
    </row>
    <row r="267" spans="1:9" ht="16" x14ac:dyDescent="0.35">
      <c r="A267" s="80" t="s">
        <v>101</v>
      </c>
      <c r="B267" s="81">
        <f>_xlfn.XLOOKUP(A267,Resultatberäkning!A:A,Resultatberäkning!D:D)</f>
        <v>4029850</v>
      </c>
      <c r="C267" s="82">
        <f>_xlfn.XLOOKUP(A267,Resultatberäkning!A:A,Resultatberäkning!N:N)</f>
        <v>40.878114013928361</v>
      </c>
      <c r="D267" s="83">
        <f>_xlfn.XLOOKUP(A267,Resultatberäkning!A:A,Resultatberäkning!B:B)</f>
        <v>97574</v>
      </c>
      <c r="E267" s="83">
        <f t="shared" si="8"/>
        <v>3988641.0967950458</v>
      </c>
      <c r="F267" s="84">
        <f>_xlfn.XLOOKUP(A267,Resultatberäkning!A:A,Resultatberäkning!X:X)</f>
        <v>3988641.0967950458</v>
      </c>
      <c r="G267" s="84">
        <f>_xlfn.XLOOKUP(A267,Resultatberäkning!A:A,Resultatberäkning!G:G)</f>
        <v>7650</v>
      </c>
      <c r="H267" s="84">
        <f t="shared" si="9"/>
        <v>3996291.0967950458</v>
      </c>
      <c r="I267" s="84">
        <f>_xlfn.XLOOKUP(A267,Resultatberäkning!A:A,Resultatberäkning!AF:AF)</f>
        <v>2320862.4040862871</v>
      </c>
    </row>
    <row r="268" spans="1:9" ht="16" x14ac:dyDescent="0.35">
      <c r="A268" s="80" t="s">
        <v>67</v>
      </c>
      <c r="B268" s="81">
        <f>_xlfn.XLOOKUP(A268,Resultatberäkning!A:A,Resultatberäkning!D:D)</f>
        <v>91900</v>
      </c>
      <c r="C268" s="82">
        <f>_xlfn.XLOOKUP(A268,Resultatberäkning!A:A,Resultatberäkning!N:N)</f>
        <v>33.31071069723879</v>
      </c>
      <c r="D268" s="83">
        <f>_xlfn.XLOOKUP(A268,Resultatberäkning!A:A,Resultatberäkning!B:B)</f>
        <v>3637</v>
      </c>
      <c r="E268" s="83">
        <f t="shared" si="8"/>
        <v>121151.05480585748</v>
      </c>
      <c r="F268" s="84">
        <f>_xlfn.XLOOKUP(A268,Resultatberäkning!A:A,Resultatberäkning!X:X)</f>
        <v>91450</v>
      </c>
      <c r="G268" s="84">
        <f>_xlfn.XLOOKUP(A268,Resultatberäkning!A:A,Resultatberäkning!G:G)</f>
        <v>450</v>
      </c>
      <c r="H268" s="84">
        <f t="shared" si="9"/>
        <v>91900</v>
      </c>
      <c r="I268" s="84">
        <f>_xlfn.XLOOKUP(A268,Resultatberäkning!A:A,Resultatberäkning!AF:AF)</f>
        <v>53486.427500000005</v>
      </c>
    </row>
    <row r="269" spans="1:9" ht="16" x14ac:dyDescent="0.35">
      <c r="A269" s="80" t="s">
        <v>153</v>
      </c>
      <c r="B269" s="81">
        <f>_xlfn.XLOOKUP(A269,Resultatberäkning!A:A,Resultatberäkning!D:D)</f>
        <v>159000</v>
      </c>
      <c r="C269" s="82">
        <f>_xlfn.XLOOKUP(A269,Resultatberäkning!A:A,Resultatberäkning!N:N)</f>
        <v>32.29023617384459</v>
      </c>
      <c r="D269" s="83">
        <f>_xlfn.XLOOKUP(A269,Resultatberäkning!A:A,Resultatberäkning!B:B)</f>
        <v>31911</v>
      </c>
      <c r="E269" s="83">
        <f t="shared" si="8"/>
        <v>1030413.7265435547</v>
      </c>
      <c r="F269" s="84">
        <f>_xlfn.XLOOKUP(A269,Resultatberäkning!A:A,Resultatberäkning!X:X)</f>
        <v>149000</v>
      </c>
      <c r="G269" s="84">
        <f>_xlfn.XLOOKUP(A269,Resultatberäkning!A:A,Resultatberäkning!G:G)</f>
        <v>10000</v>
      </c>
      <c r="H269" s="84">
        <f t="shared" si="9"/>
        <v>159000</v>
      </c>
      <c r="I269" s="84">
        <f>_xlfn.XLOOKUP(A269,Resultatberäkning!A:A,Resultatberäkning!AF:AF)</f>
        <v>101453.15000000001</v>
      </c>
    </row>
    <row r="270" spans="1:9" ht="16" x14ac:dyDescent="0.35">
      <c r="A270" s="80" t="s">
        <v>208</v>
      </c>
      <c r="B270" s="81">
        <f>_xlfn.XLOOKUP(A270,Resultatberäkning!A:A,Resultatberäkning!D:D)</f>
        <v>222400</v>
      </c>
      <c r="C270" s="82">
        <f>_xlfn.XLOOKUP(A270,Resultatberäkning!A:A,Resultatberäkning!N:N)</f>
        <v>33.58065257682599</v>
      </c>
      <c r="D270" s="83">
        <f>_xlfn.XLOOKUP(A270,Resultatberäkning!A:A,Resultatberäkning!B:B)</f>
        <v>12006</v>
      </c>
      <c r="E270" s="83">
        <f t="shared" si="8"/>
        <v>403169.31483737286</v>
      </c>
      <c r="F270" s="84">
        <f>_xlfn.XLOOKUP(A270,Resultatberäkning!A:A,Resultatberäkning!X:X)</f>
        <v>220000</v>
      </c>
      <c r="G270" s="84">
        <f>_xlfn.XLOOKUP(A270,Resultatberäkning!A:A,Resultatberäkning!G:G)</f>
        <v>2400</v>
      </c>
      <c r="H270" s="84">
        <f t="shared" si="9"/>
        <v>222400</v>
      </c>
      <c r="I270" s="84">
        <f>_xlfn.XLOOKUP(A270,Resultatberäkning!A:A,Resultatberäkning!AF:AF)</f>
        <v>129989.00000000001</v>
      </c>
    </row>
    <row r="271" spans="1:9" ht="16" x14ac:dyDescent="0.35">
      <c r="A271" s="80" t="s">
        <v>284</v>
      </c>
      <c r="B271" s="81">
        <f>_xlfn.XLOOKUP(A271,Resultatberäkning!A:A,Resultatberäkning!D:D)</f>
        <v>51952</v>
      </c>
      <c r="C271" s="82">
        <f>_xlfn.XLOOKUP(A271,Resultatberäkning!A:A,Resultatberäkning!N:N)</f>
        <v>30.606260577651572</v>
      </c>
      <c r="D271" s="83">
        <f>_xlfn.XLOOKUP(A271,Resultatberäkning!A:A,Resultatberäkning!B:B)</f>
        <v>9109</v>
      </c>
      <c r="E271" s="83">
        <f t="shared" si="8"/>
        <v>278792.42760182818</v>
      </c>
      <c r="F271" s="84">
        <f>_xlfn.XLOOKUP(A271,Resultatberäkning!A:A,Resultatberäkning!X:X)</f>
        <v>48896</v>
      </c>
      <c r="G271" s="84">
        <f>_xlfn.XLOOKUP(A271,Resultatberäkning!A:A,Resultatberäkning!G:G)</f>
        <v>3056</v>
      </c>
      <c r="H271" s="84">
        <f t="shared" si="9"/>
        <v>51952</v>
      </c>
      <c r="I271" s="84">
        <f>_xlfn.XLOOKUP(A271,Resultatberäkning!A:A,Resultatberäkning!AF:AF)</f>
        <v>33980.580800000003</v>
      </c>
    </row>
    <row r="272" spans="1:9" ht="16" x14ac:dyDescent="0.35">
      <c r="A272" s="80" t="s">
        <v>297</v>
      </c>
      <c r="B272" s="81">
        <f>_xlfn.XLOOKUP(A272,Resultatberäkning!A:A,Resultatberäkning!D:D)</f>
        <v>332828</v>
      </c>
      <c r="C272" s="82">
        <f>_xlfn.XLOOKUP(A272,Resultatberäkning!A:A,Resultatberäkning!N:N)</f>
        <v>30.77253168652652</v>
      </c>
      <c r="D272" s="83">
        <f>_xlfn.XLOOKUP(A272,Resultatberäkning!A:A,Resultatberäkning!B:B)</f>
        <v>12464</v>
      </c>
      <c r="E272" s="83">
        <f t="shared" si="8"/>
        <v>383548.83494086657</v>
      </c>
      <c r="F272" s="84">
        <f>_xlfn.XLOOKUP(A272,Resultatberäkning!A:A,Resultatberäkning!X:X)</f>
        <v>330900</v>
      </c>
      <c r="G272" s="84">
        <f>_xlfn.XLOOKUP(A272,Resultatberäkning!A:A,Resultatberäkning!G:G)</f>
        <v>1928</v>
      </c>
      <c r="H272" s="84">
        <f t="shared" si="9"/>
        <v>332828</v>
      </c>
      <c r="I272" s="84">
        <f>_xlfn.XLOOKUP(A272,Resultatberäkning!A:A,Resultatberäkning!AF:AF)</f>
        <v>198454.005</v>
      </c>
    </row>
    <row r="273" spans="1:9" ht="16" x14ac:dyDescent="0.35">
      <c r="A273" s="80" t="s">
        <v>225</v>
      </c>
      <c r="B273" s="81">
        <f>_xlfn.XLOOKUP(A273,Resultatberäkning!A:A,Resultatberäkning!D:D)</f>
        <v>210605</v>
      </c>
      <c r="C273" s="82">
        <f>_xlfn.XLOOKUP(A273,Resultatberäkning!A:A,Resultatberäkning!N:N)</f>
        <v>32.622636524970908</v>
      </c>
      <c r="D273" s="83">
        <f>_xlfn.XLOOKUP(A273,Resultatberäkning!A:A,Resultatberäkning!B:B)</f>
        <v>9893</v>
      </c>
      <c r="E273" s="83">
        <f t="shared" si="8"/>
        <v>322735.74314153718</v>
      </c>
      <c r="F273" s="84">
        <f>_xlfn.XLOOKUP(A273,Resultatberäkning!A:A,Resultatberäkning!X:X)</f>
        <v>208105</v>
      </c>
      <c r="G273" s="84">
        <f>_xlfn.XLOOKUP(A273,Resultatberäkning!A:A,Resultatberäkning!G:G)</f>
        <v>2500</v>
      </c>
      <c r="H273" s="84">
        <f t="shared" si="9"/>
        <v>210605</v>
      </c>
      <c r="I273" s="84">
        <f>_xlfn.XLOOKUP(A273,Resultatberäkning!A:A,Resultatberäkning!AF:AF)</f>
        <v>123190.49475000001</v>
      </c>
    </row>
    <row r="274" spans="1:9" ht="16" x14ac:dyDescent="0.35">
      <c r="A274" s="80" t="s">
        <v>313</v>
      </c>
      <c r="B274" s="81">
        <f>_xlfn.XLOOKUP(A274,Resultatberäkning!A:A,Resultatberäkning!D:D)</f>
        <v>16524</v>
      </c>
      <c r="C274" s="82">
        <f>_xlfn.XLOOKUP(A274,Resultatberäkning!A:A,Resultatberäkning!N:N)</f>
        <v>29.343099667273606</v>
      </c>
      <c r="D274" s="83">
        <f>_xlfn.XLOOKUP(A274,Resultatberäkning!A:A,Resultatberäkning!B:B)</f>
        <v>2718</v>
      </c>
      <c r="E274" s="83">
        <f t="shared" si="8"/>
        <v>79754.544895649655</v>
      </c>
      <c r="F274" s="84">
        <f>_xlfn.XLOOKUP(A274,Resultatberäkning!A:A,Resultatberäkning!X:X)</f>
        <v>16044</v>
      </c>
      <c r="G274" s="84">
        <f>_xlfn.XLOOKUP(A274,Resultatberäkning!A:A,Resultatberäkning!G:G)</f>
        <v>480</v>
      </c>
      <c r="H274" s="84">
        <f t="shared" si="9"/>
        <v>16524</v>
      </c>
      <c r="I274" s="84">
        <f>_xlfn.XLOOKUP(A274,Resultatberäkning!A:A,Resultatberäkning!AF:AF)</f>
        <v>9784.7178000000022</v>
      </c>
    </row>
    <row r="275" spans="1:9" ht="16" x14ac:dyDescent="0.35">
      <c r="A275" s="80" t="s">
        <v>145</v>
      </c>
      <c r="B275" s="81">
        <f>_xlfn.XLOOKUP(A275,Resultatberäkning!A:A,Resultatberäkning!D:D)</f>
        <v>318082</v>
      </c>
      <c r="C275" s="82">
        <f>_xlfn.XLOOKUP(A275,Resultatberäkning!A:A,Resultatberäkning!N:N)</f>
        <v>35.085334113790339</v>
      </c>
      <c r="D275" s="83">
        <f>_xlfn.XLOOKUP(A275,Resultatberäkning!A:A,Resultatberäkning!B:B)</f>
        <v>16458</v>
      </c>
      <c r="E275" s="83">
        <f t="shared" si="8"/>
        <v>577434.42884476134</v>
      </c>
      <c r="F275" s="84">
        <f>_xlfn.XLOOKUP(A275,Resultatberäkning!A:A,Resultatberäkning!X:X)</f>
        <v>315263</v>
      </c>
      <c r="G275" s="84">
        <f>_xlfn.XLOOKUP(A275,Resultatberäkning!A:A,Resultatberäkning!G:G)</f>
        <v>2819</v>
      </c>
      <c r="H275" s="84">
        <f t="shared" si="9"/>
        <v>318082</v>
      </c>
      <c r="I275" s="84">
        <f>_xlfn.XLOOKUP(A275,Resultatberäkning!A:A,Resultatberäkning!AF:AF)</f>
        <v>186503.43775000001</v>
      </c>
    </row>
    <row r="276" spans="1:9" ht="16" x14ac:dyDescent="0.35">
      <c r="A276" s="80" t="s">
        <v>70</v>
      </c>
      <c r="B276" s="81">
        <f>_xlfn.XLOOKUP(A276,Resultatberäkning!A:A,Resultatberäkning!D:D)</f>
        <v>186555</v>
      </c>
      <c r="C276" s="82">
        <f>_xlfn.XLOOKUP(A276,Resultatberäkning!A:A,Resultatberäkning!N:N)</f>
        <v>33.085561628922413</v>
      </c>
      <c r="D276" s="83">
        <f>_xlfn.XLOOKUP(A276,Resultatberäkning!A:A,Resultatberäkning!B:B)</f>
        <v>11460</v>
      </c>
      <c r="E276" s="83">
        <f t="shared" si="8"/>
        <v>379160.53626745084</v>
      </c>
      <c r="F276" s="84">
        <f>_xlfn.XLOOKUP(A276,Resultatberäkning!A:A,Resultatberäkning!X:X)</f>
        <v>183555</v>
      </c>
      <c r="G276" s="84">
        <f>_xlfn.XLOOKUP(A276,Resultatberäkning!A:A,Resultatberäkning!G:G)</f>
        <v>3000</v>
      </c>
      <c r="H276" s="84">
        <f t="shared" si="9"/>
        <v>186555</v>
      </c>
      <c r="I276" s="84">
        <f>_xlfn.XLOOKUP(A276,Resultatberäkning!A:A,Resultatberäkning!AF:AF)</f>
        <v>109452.72225000002</v>
      </c>
    </row>
    <row r="277" spans="1:9" ht="16" x14ac:dyDescent="0.35">
      <c r="A277" s="80" t="s">
        <v>99</v>
      </c>
      <c r="B277" s="81">
        <f>_xlfn.XLOOKUP(A277,Resultatberäkning!A:A,Resultatberäkning!D:D)</f>
        <v>571000</v>
      </c>
      <c r="C277" s="82">
        <f>_xlfn.XLOOKUP(A277,Resultatberäkning!A:A,Resultatberäkning!N:N)</f>
        <v>36.17302015864302</v>
      </c>
      <c r="D277" s="83">
        <f>_xlfn.XLOOKUP(A277,Resultatberäkning!A:A,Resultatberäkning!B:B)</f>
        <v>17932</v>
      </c>
      <c r="E277" s="83">
        <f t="shared" si="8"/>
        <v>648654.59748478665</v>
      </c>
      <c r="F277" s="84">
        <f>_xlfn.XLOOKUP(A277,Resultatberäkning!A:A,Resultatberäkning!X:X)</f>
        <v>565000</v>
      </c>
      <c r="G277" s="84">
        <f>_xlfn.XLOOKUP(A277,Resultatberäkning!A:A,Resultatberäkning!G:G)</f>
        <v>6000</v>
      </c>
      <c r="H277" s="84">
        <f t="shared" si="9"/>
        <v>571000</v>
      </c>
      <c r="I277" s="84">
        <f>_xlfn.XLOOKUP(A277,Resultatberäkning!A:A,Resultatberäkning!AF:AF)</f>
        <v>335772.00000000006</v>
      </c>
    </row>
    <row r="278" spans="1:9" ht="16" x14ac:dyDescent="0.35">
      <c r="A278" s="80" t="s">
        <v>264</v>
      </c>
      <c r="B278" s="81">
        <f>_xlfn.XLOOKUP(A278,Resultatberäkning!A:A,Resultatberäkning!D:D)</f>
        <v>136920</v>
      </c>
      <c r="C278" s="82">
        <f>_xlfn.XLOOKUP(A278,Resultatberäkning!A:A,Resultatberäkning!N:N)</f>
        <v>31.654215227407263</v>
      </c>
      <c r="D278" s="83">
        <f>_xlfn.XLOOKUP(A278,Resultatberäkning!A:A,Resultatberäkning!B:B)</f>
        <v>6929</v>
      </c>
      <c r="E278" s="83">
        <f t="shared" si="8"/>
        <v>219332.05731070493</v>
      </c>
      <c r="F278" s="84">
        <f>_xlfn.XLOOKUP(A278,Resultatberäkning!A:A,Resultatberäkning!X:X)</f>
        <v>134920</v>
      </c>
      <c r="G278" s="84">
        <f>_xlfn.XLOOKUP(A278,Resultatberäkning!A:A,Resultatberäkning!G:G)</f>
        <v>2000</v>
      </c>
      <c r="H278" s="84">
        <f t="shared" si="9"/>
        <v>136920</v>
      </c>
      <c r="I278" s="84">
        <f>_xlfn.XLOOKUP(A278,Resultatberäkning!A:A,Resultatberäkning!AF:AF)</f>
        <v>80246.854000000007</v>
      </c>
    </row>
    <row r="279" spans="1:9" ht="16" x14ac:dyDescent="0.35">
      <c r="A279" s="80" t="s">
        <v>46</v>
      </c>
      <c r="B279" s="81">
        <f>_xlfn.XLOOKUP(A279,Resultatberäkning!A:A,Resultatberäkning!D:D)</f>
        <v>198256</v>
      </c>
      <c r="C279" s="82">
        <f>_xlfn.XLOOKUP(A279,Resultatberäkning!A:A,Resultatberäkning!N:N)</f>
        <v>33.12741069318789</v>
      </c>
      <c r="D279" s="83">
        <f>_xlfn.XLOOKUP(A279,Resultatberäkning!A:A,Resultatberäkning!B:B)</f>
        <v>9572</v>
      </c>
      <c r="E279" s="83">
        <f t="shared" si="8"/>
        <v>317095.5751551945</v>
      </c>
      <c r="F279" s="84">
        <f>_xlfn.XLOOKUP(A279,Resultatberäkning!A:A,Resultatberäkning!X:X)</f>
        <v>198018</v>
      </c>
      <c r="G279" s="84">
        <f>_xlfn.XLOOKUP(A279,Resultatberäkning!A:A,Resultatberäkning!G:G)</f>
        <v>238</v>
      </c>
      <c r="H279" s="84">
        <f t="shared" si="9"/>
        <v>198256</v>
      </c>
      <c r="I279" s="84">
        <f>_xlfn.XLOOKUP(A279,Resultatberäkning!A:A,Resultatberäkning!AF:AF)</f>
        <v>115078.53910000002</v>
      </c>
    </row>
    <row r="280" spans="1:9" ht="16" x14ac:dyDescent="0.35">
      <c r="A280" s="80" t="s">
        <v>326</v>
      </c>
      <c r="B280" s="81">
        <f>_xlfn.XLOOKUP(A280,Resultatberäkning!A:A,Resultatberäkning!D:D)</f>
        <v>22029</v>
      </c>
      <c r="C280" s="82">
        <f>_xlfn.XLOOKUP(A280,Resultatberäkning!A:A,Resultatberäkning!N:N)</f>
        <v>37.199370408875453</v>
      </c>
      <c r="D280" s="83">
        <f>_xlfn.XLOOKUP(A280,Resultatberäkning!A:A,Resultatberäkning!B:B)</f>
        <v>7783</v>
      </c>
      <c r="E280" s="83">
        <f t="shared" si="8"/>
        <v>289522.69989227765</v>
      </c>
      <c r="F280" s="84">
        <f>_xlfn.XLOOKUP(A280,Resultatberäkning!A:A,Resultatberäkning!X:X)</f>
        <v>19749</v>
      </c>
      <c r="G280" s="84">
        <f>_xlfn.XLOOKUP(A280,Resultatberäkning!A:A,Resultatberäkning!G:G)</f>
        <v>2280</v>
      </c>
      <c r="H280" s="84">
        <f t="shared" si="9"/>
        <v>22029</v>
      </c>
      <c r="I280" s="84">
        <f>_xlfn.XLOOKUP(A280,Resultatberäkning!A:A,Resultatberäkning!AF:AF)</f>
        <v>13733.432550000001</v>
      </c>
    </row>
    <row r="281" spans="1:9" ht="16" x14ac:dyDescent="0.35">
      <c r="A281" s="80" t="s">
        <v>157</v>
      </c>
      <c r="B281" s="81">
        <f>_xlfn.XLOOKUP(A281,Resultatberäkning!A:A,Resultatberäkning!D:D)</f>
        <v>3370483</v>
      </c>
      <c r="C281" s="82">
        <f>_xlfn.XLOOKUP(A281,Resultatberäkning!A:A,Resultatberäkning!N:N)</f>
        <v>34.836223885260381</v>
      </c>
      <c r="D281" s="83">
        <f>_xlfn.XLOOKUP(A281,Resultatberäkning!A:A,Resultatberäkning!B:B)</f>
        <v>44866</v>
      </c>
      <c r="E281" s="83">
        <f t="shared" si="8"/>
        <v>1562962.0208360923</v>
      </c>
      <c r="F281" s="84">
        <f>_xlfn.XLOOKUP(A281,Resultatberäkning!A:A,Resultatberäkning!X:X)</f>
        <v>1562962.0208360923</v>
      </c>
      <c r="G281" s="84">
        <f>_xlfn.XLOOKUP(A281,Resultatberäkning!A:A,Resultatberäkning!G:G)</f>
        <v>5000</v>
      </c>
      <c r="H281" s="84">
        <f t="shared" si="9"/>
        <v>1567962.0208360923</v>
      </c>
      <c r="I281" s="84">
        <f>_xlfn.XLOOKUP(A281,Resultatberäkning!A:A,Resultatberäkning!AF:AF)</f>
        <v>914951.17719629547</v>
      </c>
    </row>
    <row r="282" spans="1:9" ht="16" x14ac:dyDescent="0.35">
      <c r="A282" s="80" t="s">
        <v>169</v>
      </c>
      <c r="B282" s="81">
        <f>_xlfn.XLOOKUP(A282,Resultatberäkning!A:A,Resultatberäkning!D:D)</f>
        <v>71712</v>
      </c>
      <c r="C282" s="82">
        <f>_xlfn.XLOOKUP(A282,Resultatberäkning!A:A,Resultatberäkning!N:N)</f>
        <v>35.026290875551744</v>
      </c>
      <c r="D282" s="83">
        <f>_xlfn.XLOOKUP(A282,Resultatberäkning!A:A,Resultatberäkning!B:B)</f>
        <v>12819</v>
      </c>
      <c r="E282" s="83">
        <f t="shared" si="8"/>
        <v>449002.02273369778</v>
      </c>
      <c r="F282" s="84">
        <f>_xlfn.XLOOKUP(A282,Resultatberäkning!A:A,Resultatberäkning!X:X)</f>
        <v>70512</v>
      </c>
      <c r="G282" s="84">
        <f>_xlfn.XLOOKUP(A282,Resultatberäkning!A:A,Resultatberäkning!G:G)</f>
        <v>1200</v>
      </c>
      <c r="H282" s="84">
        <f t="shared" si="9"/>
        <v>71712</v>
      </c>
      <c r="I282" s="84">
        <f>_xlfn.XLOOKUP(A282,Resultatberäkning!A:A,Resultatberäkning!AF:AF)</f>
        <v>42093.434400000006</v>
      </c>
    </row>
    <row r="283" spans="1:9" ht="16" x14ac:dyDescent="0.35">
      <c r="A283" s="80" t="s">
        <v>65</v>
      </c>
      <c r="B283" s="81">
        <f>_xlfn.XLOOKUP(A283,Resultatberäkning!A:A,Resultatberäkning!D:D)</f>
        <v>568500</v>
      </c>
      <c r="C283" s="82">
        <f>_xlfn.XLOOKUP(A283,Resultatberäkning!A:A,Resultatberäkning!N:N)</f>
        <v>33.603728055779918</v>
      </c>
      <c r="D283" s="83">
        <f>_xlfn.XLOOKUP(A283,Resultatberäkning!A:A,Resultatberäkning!B:B)</f>
        <v>5279</v>
      </c>
      <c r="E283" s="83">
        <f t="shared" si="8"/>
        <v>177394.08040646219</v>
      </c>
      <c r="F283" s="84">
        <f>_xlfn.XLOOKUP(A283,Resultatberäkning!A:A,Resultatberäkning!X:X)</f>
        <v>177394.08040646219</v>
      </c>
      <c r="G283" s="84">
        <f>_xlfn.XLOOKUP(A283,Resultatberäkning!A:A,Resultatberäkning!G:G)</f>
        <v>4000</v>
      </c>
      <c r="H283" s="84">
        <f t="shared" si="9"/>
        <v>181394.08040646219</v>
      </c>
      <c r="I283" s="84">
        <f>_xlfn.XLOOKUP(A283,Resultatberäkning!A:A,Resultatberäkning!AF:AF)</f>
        <v>106879.69693172775</v>
      </c>
    </row>
    <row r="284" spans="1:9" ht="16" x14ac:dyDescent="0.35">
      <c r="A284" s="80" t="s">
        <v>240</v>
      </c>
      <c r="B284" s="81">
        <f>_xlfn.XLOOKUP(A284,Resultatberäkning!A:A,Resultatberäkning!D:D)</f>
        <v>2811752</v>
      </c>
      <c r="C284" s="82">
        <f>_xlfn.XLOOKUP(A284,Resultatberäkning!A:A,Resultatberäkning!N:N)</f>
        <v>41.144673849316973</v>
      </c>
      <c r="D284" s="83">
        <f>_xlfn.XLOOKUP(A284,Resultatberäkning!A:A,Resultatberäkning!B:B)</f>
        <v>159348</v>
      </c>
      <c r="E284" s="83">
        <f t="shared" si="8"/>
        <v>6556321.4885409614</v>
      </c>
      <c r="F284" s="84">
        <f>_xlfn.XLOOKUP(A284,Resultatberäkning!A:A,Resultatberäkning!X:X)</f>
        <v>2789442</v>
      </c>
      <c r="G284" s="84">
        <f>_xlfn.XLOOKUP(A284,Resultatberäkning!A:A,Resultatberäkning!G:G)</f>
        <v>22310</v>
      </c>
      <c r="H284" s="84">
        <f t="shared" si="9"/>
        <v>2811752</v>
      </c>
      <c r="I284" s="84">
        <f>_xlfn.XLOOKUP(A284,Resultatberäkning!A:A,Resultatberäkning!AF:AF)</f>
        <v>1641110.8745500003</v>
      </c>
    </row>
    <row r="285" spans="1:9" ht="16" x14ac:dyDescent="0.35">
      <c r="A285" s="80" t="s">
        <v>131</v>
      </c>
      <c r="B285" s="81">
        <f>_xlfn.XLOOKUP(A285,Resultatberäkning!A:A,Resultatberäkning!D:D)</f>
        <v>303746</v>
      </c>
      <c r="C285" s="82">
        <f>_xlfn.XLOOKUP(A285,Resultatberäkning!A:A,Resultatberäkning!N:N)</f>
        <v>33.919054781396959</v>
      </c>
      <c r="D285" s="83">
        <f>_xlfn.XLOOKUP(A285,Resultatberäkning!A:A,Resultatberäkning!B:B)</f>
        <v>10433</v>
      </c>
      <c r="E285" s="83">
        <f t="shared" si="8"/>
        <v>353877.49853431445</v>
      </c>
      <c r="F285" s="84">
        <f>_xlfn.XLOOKUP(A285,Resultatberäkning!A:A,Resultatberäkning!X:X)</f>
        <v>298546</v>
      </c>
      <c r="G285" s="84">
        <f>_xlfn.XLOOKUP(A285,Resultatberäkning!A:A,Resultatberäkning!G:G)</f>
        <v>5200</v>
      </c>
      <c r="H285" s="84">
        <f t="shared" si="9"/>
        <v>303746</v>
      </c>
      <c r="I285" s="84">
        <f>_xlfn.XLOOKUP(A285,Resultatberäkning!A:A,Resultatberäkning!AF:AF)</f>
        <v>178341.75270000001</v>
      </c>
    </row>
    <row r="286" spans="1:9" ht="16" x14ac:dyDescent="0.35">
      <c r="A286" s="80" t="s">
        <v>291</v>
      </c>
      <c r="B286" s="81">
        <f>_xlfn.XLOOKUP(A286,Resultatberäkning!A:A,Resultatberäkning!D:D)</f>
        <v>1066472</v>
      </c>
      <c r="C286" s="82">
        <f>_xlfn.XLOOKUP(A286,Resultatberäkning!A:A,Resultatberäkning!N:N)</f>
        <v>30.631521545935755</v>
      </c>
      <c r="D286" s="83">
        <f>_xlfn.XLOOKUP(A286,Resultatberäkning!A:A,Resultatberäkning!B:B)</f>
        <v>55478</v>
      </c>
      <c r="E286" s="83">
        <f t="shared" si="8"/>
        <v>1699375.5523254238</v>
      </c>
      <c r="F286" s="84">
        <f>_xlfn.XLOOKUP(A286,Resultatberäkning!A:A,Resultatberäkning!X:X)</f>
        <v>1062120</v>
      </c>
      <c r="G286" s="84">
        <f>_xlfn.XLOOKUP(A286,Resultatberäkning!A:A,Resultatberäkning!G:G)</f>
        <v>4352</v>
      </c>
      <c r="H286" s="84">
        <f t="shared" si="9"/>
        <v>1066472</v>
      </c>
      <c r="I286" s="84">
        <f>_xlfn.XLOOKUP(A286,Resultatberäkning!A:A,Resultatberäkning!AF:AF)</f>
        <v>620328.49400000006</v>
      </c>
    </row>
    <row r="287" spans="1:9" ht="16" x14ac:dyDescent="0.35">
      <c r="A287" s="80" t="s">
        <v>300</v>
      </c>
      <c r="B287" s="81">
        <f>_xlfn.XLOOKUP(A287,Resultatberäkning!A:A,Resultatberäkning!D:D)</f>
        <v>2614593</v>
      </c>
      <c r="C287" s="82">
        <f>_xlfn.XLOOKUP(A287,Resultatberäkning!A:A,Resultatberäkning!N:N)</f>
        <v>38.656970115902027</v>
      </c>
      <c r="D287" s="83">
        <f>_xlfn.XLOOKUP(A287,Resultatberäkning!A:A,Resultatberäkning!B:B)</f>
        <v>64881</v>
      </c>
      <c r="E287" s="83">
        <f t="shared" si="8"/>
        <v>2508102.8780898396</v>
      </c>
      <c r="F287" s="84">
        <f>_xlfn.XLOOKUP(A287,Resultatberäkning!A:A,Resultatberäkning!X:X)</f>
        <v>2508102.8780898396</v>
      </c>
      <c r="G287" s="84">
        <f>_xlfn.XLOOKUP(A287,Resultatberäkning!A:A,Resultatberäkning!G:G)</f>
        <v>8000</v>
      </c>
      <c r="H287" s="84">
        <f t="shared" si="9"/>
        <v>2516102.8780898396</v>
      </c>
      <c r="I287" s="84">
        <f>_xlfn.XLOOKUP(A287,Resultatberäkning!A:A,Resultatberäkning!AF:AF)</f>
        <v>1462574.2641482027</v>
      </c>
    </row>
    <row r="288" spans="1:9" ht="16" x14ac:dyDescent="0.35">
      <c r="A288" s="80" t="s">
        <v>16</v>
      </c>
      <c r="B288" s="81">
        <f>_xlfn.XLOOKUP(A288,Resultatberäkning!A:A,Resultatberäkning!D:D)</f>
        <v>882000</v>
      </c>
      <c r="C288" s="82">
        <f>_xlfn.XLOOKUP(A288,Resultatberäkning!A:A,Resultatberäkning!N:N)</f>
        <v>33.734381725063528</v>
      </c>
      <c r="D288" s="83">
        <f>_xlfn.XLOOKUP(A288,Resultatberäkning!A:A,Resultatberäkning!B:B)</f>
        <v>49282</v>
      </c>
      <c r="E288" s="83">
        <f t="shared" si="8"/>
        <v>1662497.8001745809</v>
      </c>
      <c r="F288" s="84">
        <f>_xlfn.XLOOKUP(A288,Resultatberäkning!A:A,Resultatberäkning!X:X)</f>
        <v>880700</v>
      </c>
      <c r="G288" s="84">
        <f>_xlfn.XLOOKUP(A288,Resultatberäkning!A:A,Resultatberäkning!G:G)</f>
        <v>1300</v>
      </c>
      <c r="H288" s="84">
        <f t="shared" si="9"/>
        <v>882000</v>
      </c>
      <c r="I288" s="84">
        <f>_xlfn.XLOOKUP(A288,Resultatberäkning!A:A,Resultatberäkning!AF:AF)</f>
        <v>512061.96500000008</v>
      </c>
    </row>
    <row r="289" spans="1:9" ht="16" x14ac:dyDescent="0.35">
      <c r="A289" s="80" t="s">
        <v>52</v>
      </c>
      <c r="B289" s="81">
        <f>_xlfn.XLOOKUP(A289,Resultatberäkning!A:A,Resultatberäkning!D:D)</f>
        <v>1406500</v>
      </c>
      <c r="C289" s="82">
        <f>_xlfn.XLOOKUP(A289,Resultatberäkning!A:A,Resultatberäkning!N:N)</f>
        <v>37.501879709218898</v>
      </c>
      <c r="D289" s="83">
        <f>_xlfn.XLOOKUP(A289,Resultatberäkning!A:A,Resultatberäkning!B:B)</f>
        <v>22172</v>
      </c>
      <c r="E289" s="83">
        <f t="shared" si="8"/>
        <v>831491.67691280134</v>
      </c>
      <c r="F289" s="84">
        <f>_xlfn.XLOOKUP(A289,Resultatberäkning!A:A,Resultatberäkning!X:X)</f>
        <v>831491.67691280134</v>
      </c>
      <c r="G289" s="84">
        <f>_xlfn.XLOOKUP(A289,Resultatberäkning!A:A,Resultatberäkning!G:G)</f>
        <v>2500</v>
      </c>
      <c r="H289" s="84">
        <f t="shared" si="9"/>
        <v>833991.67691280134</v>
      </c>
      <c r="I289" s="84">
        <f>_xlfn.XLOOKUP(A289,Resultatberäkning!A:A,Resultatberäkning!AF:AF)</f>
        <v>484723.59802557924</v>
      </c>
    </row>
    <row r="290" spans="1:9" ht="16" x14ac:dyDescent="0.35">
      <c r="A290" s="80" t="s">
        <v>130</v>
      </c>
      <c r="B290" s="81">
        <f>_xlfn.XLOOKUP(A290,Resultatberäkning!A:A,Resultatberäkning!D:D)</f>
        <v>232000</v>
      </c>
      <c r="C290" s="82">
        <f>_xlfn.XLOOKUP(A290,Resultatberäkning!A:A,Resultatberäkning!N:N)</f>
        <v>36.997315443063918</v>
      </c>
      <c r="D290" s="83">
        <f>_xlfn.XLOOKUP(A290,Resultatberäkning!A:A,Resultatberäkning!B:B)</f>
        <v>14331</v>
      </c>
      <c r="E290" s="83">
        <f t="shared" si="8"/>
        <v>530208.52761454904</v>
      </c>
      <c r="F290" s="84">
        <f>_xlfn.XLOOKUP(A290,Resultatberäkning!A:A,Resultatberäkning!X:X)</f>
        <v>227000</v>
      </c>
      <c r="G290" s="84">
        <f>_xlfn.XLOOKUP(A290,Resultatberäkning!A:A,Resultatberäkning!G:G)</f>
        <v>5000</v>
      </c>
      <c r="H290" s="84">
        <f t="shared" si="9"/>
        <v>232000</v>
      </c>
      <c r="I290" s="84">
        <f>_xlfn.XLOOKUP(A290,Resultatberäkning!A:A,Resultatberäkning!AF:AF)</f>
        <v>140849.15000000002</v>
      </c>
    </row>
    <row r="291" spans="1:9" ht="16" x14ac:dyDescent="0.35">
      <c r="A291" s="80" t="s">
        <v>321</v>
      </c>
      <c r="B291" s="81">
        <f>_xlfn.XLOOKUP(A291,Resultatberäkning!A:A,Resultatberäkning!D:D)</f>
        <v>25600</v>
      </c>
      <c r="C291" s="82">
        <f>_xlfn.XLOOKUP(A291,Resultatberäkning!A:A,Resultatberäkning!N:N)</f>
        <v>29.151200311476625</v>
      </c>
      <c r="D291" s="83">
        <f>_xlfn.XLOOKUP(A291,Resultatberäkning!A:A,Resultatberäkning!B:B)</f>
        <v>3162</v>
      </c>
      <c r="E291" s="83">
        <f t="shared" si="8"/>
        <v>92176.095384889093</v>
      </c>
      <c r="F291" s="84">
        <f>_xlfn.XLOOKUP(A291,Resultatberäkning!A:A,Resultatberäkning!X:X)</f>
        <v>24600</v>
      </c>
      <c r="G291" s="84">
        <f>_xlfn.XLOOKUP(A291,Resultatberäkning!A:A,Resultatberäkning!G:G)</f>
        <v>1000</v>
      </c>
      <c r="H291" s="84">
        <f t="shared" si="9"/>
        <v>25600</v>
      </c>
      <c r="I291" s="84">
        <f>_xlfn.XLOOKUP(A291,Resultatberäkning!A:A,Resultatberäkning!AF:AF)</f>
        <v>15266.770000000002</v>
      </c>
    </row>
    <row r="292" spans="1:9" ht="16" x14ac:dyDescent="0.35">
      <c r="A292" s="80" t="s">
        <v>323</v>
      </c>
      <c r="B292" s="81">
        <f>_xlfn.XLOOKUP(A292,Resultatberäkning!A:A,Resultatberäkning!D:D)</f>
        <v>103000</v>
      </c>
      <c r="C292" s="82">
        <f>_xlfn.XLOOKUP(A292,Resultatberäkning!A:A,Resultatberäkning!N:N)</f>
        <v>31.096266681058683</v>
      </c>
      <c r="D292" s="83">
        <f>_xlfn.XLOOKUP(A292,Resultatberäkning!A:A,Resultatberäkning!B:B)</f>
        <v>4088</v>
      </c>
      <c r="E292" s="83">
        <f t="shared" si="8"/>
        <v>127121.53819216789</v>
      </c>
      <c r="F292" s="84">
        <f>_xlfn.XLOOKUP(A292,Resultatberäkning!A:A,Resultatberäkning!X:X)</f>
        <v>103000</v>
      </c>
      <c r="G292" s="84">
        <f>_xlfn.XLOOKUP(A292,Resultatberäkning!A:A,Resultatberäkning!G:G)</f>
        <v>0</v>
      </c>
      <c r="H292" s="84">
        <f t="shared" si="9"/>
        <v>103000</v>
      </c>
      <c r="I292" s="84">
        <f>_xlfn.XLOOKUP(A292,Resultatberäkning!A:A,Resultatberäkning!AF:AF)</f>
        <v>67715.8</v>
      </c>
    </row>
    <row r="293" spans="1:9" x14ac:dyDescent="0.35">
      <c r="I293" s="68"/>
    </row>
    <row r="294" spans="1:9" x14ac:dyDescent="0.35">
      <c r="B294" s="68"/>
      <c r="C294" s="68"/>
      <c r="D294" s="85"/>
      <c r="E294" s="85"/>
      <c r="F294" s="68"/>
      <c r="G294" s="68"/>
      <c r="H294" s="68"/>
      <c r="I294" s="68"/>
    </row>
  </sheetData>
  <sheetProtection algorithmName="SHA-512" hashValue="Qsh5i4br7y4EWZhpjBkmdovtL+zVE8i/3PVfstRao+XbJsT4a7iDYTZa5ZvSGrlTgpCHjVPl9spsft3FAXIfJw==" saltValue="pcwf1xLbwbo/66XPRfFORQ==" spinCount="100000" sheet="1" objects="1" scenarios="1"/>
  <mergeCells count="1">
    <mergeCell ref="D1: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56B998C0E698C47A5360BD3228874A8" ma:contentTypeVersion="13" ma:contentTypeDescription="Skapa ett nytt dokument." ma:contentTypeScope="" ma:versionID="c90d7cad43c4498f37929ee2dc6ad231">
  <xsd:schema xmlns:xsd="http://www.w3.org/2001/XMLSchema" xmlns:xs="http://www.w3.org/2001/XMLSchema" xmlns:p="http://schemas.microsoft.com/office/2006/metadata/properties" xmlns:ns2="7af8da0a-8a25-444e-b471-bc2b11a782fe" xmlns:ns3="f9f47db6-c9d5-423a-bf82-957142bf5134" targetNamespace="http://schemas.microsoft.com/office/2006/metadata/properties" ma:root="true" ma:fieldsID="9c37d79ca9068bd3085888adaedbe733" ns2:_="" ns3:_="">
    <xsd:import namespace="7af8da0a-8a25-444e-b471-bc2b11a782fe"/>
    <xsd:import namespace="f9f47db6-c9d5-423a-bf82-957142bf51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8da0a-8a25-444e-b471-bc2b11a78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f715b3c1-6faf-452c-928b-c1f971cfea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f47db6-c9d5-423a-bf82-957142bf5134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9cd5574-e185-4b27-938e-27ec88f3f274}" ma:internalName="TaxCatchAll" ma:showField="CatchAllData" ma:web="f9f47db6-c9d5-423a-bf82-957142bf51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af8da0a-8a25-444e-b471-bc2b11a782fe">
      <Terms xmlns="http://schemas.microsoft.com/office/infopath/2007/PartnerControls"/>
    </lcf76f155ced4ddcb4097134ff3c332f>
    <TaxCatchAll xmlns="f9f47db6-c9d5-423a-bf82-957142bf5134" xsi:nil="true"/>
  </documentManagement>
</p:properties>
</file>

<file path=customXml/itemProps1.xml><?xml version="1.0" encoding="utf-8"?>
<ds:datastoreItem xmlns:ds="http://schemas.openxmlformats.org/officeDocument/2006/customXml" ds:itemID="{345CD222-FB47-41B1-86E4-A5D08C0C94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f8da0a-8a25-444e-b471-bc2b11a782fe"/>
    <ds:schemaRef ds:uri="f9f47db6-c9d5-423a-bf82-957142bf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93C01C-9614-45AB-9950-2FFEAB829A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36D2BA3-C473-4C30-A151-347700467C8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0bf9011-4c84-490e-879e-bf0d29284be5"/>
    <ds:schemaRef ds:uri="3293db7d-312c-44f0-b0ac-0483b197c86e"/>
    <ds:schemaRef ds:uri="20a27833-d4db-4705-ac6a-5222fe134a9b"/>
    <ds:schemaRef ds:uri="http://www.w3.org/XML/1998/namespace"/>
    <ds:schemaRef ds:uri="http://purl.org/dc/dcmitype/"/>
    <ds:schemaRef ds:uri="7af8da0a-8a25-444e-b471-bc2b11a782fe"/>
    <ds:schemaRef ds:uri="f9f47db6-c9d5-423a-bf82-957142bf513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</vt:i4>
      </vt:variant>
    </vt:vector>
  </HeadingPairs>
  <TitlesOfParts>
    <vt:vector size="7" baseType="lpstr">
      <vt:lpstr>Indata</vt:lpstr>
      <vt:lpstr>Skräpmätning</vt:lpstr>
      <vt:lpstr>Regressionsresultat</vt:lpstr>
      <vt:lpstr>Modellvärden</vt:lpstr>
      <vt:lpstr>Beräkning prediktionsvärde</vt:lpstr>
      <vt:lpstr>Resultatberäkning</vt:lpstr>
      <vt:lpstr>Sammanställning NV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Johan Faxner</dc:creator>
  <cp:lastModifiedBy>Nordin, Mikaela</cp:lastModifiedBy>
  <dcterms:created xsi:type="dcterms:W3CDTF">2024-10-31T14:09:31Z</dcterms:created>
  <dcterms:modified xsi:type="dcterms:W3CDTF">2025-02-03T15:38:27Z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ea7001-5c24-4702-a3ac-e436ccb02747_Enabled">
    <vt:lpwstr>true</vt:lpwstr>
  </property>
  <property fmtid="{D5CDD505-2E9C-101B-9397-08002B2CF9AE}" pid="3" name="MSIP_Label_20ea7001-5c24-4702-a3ac-e436ccb02747_SetDate">
    <vt:lpwstr>2024-10-31T15:30:40Z</vt:lpwstr>
  </property>
  <property fmtid="{D5CDD505-2E9C-101B-9397-08002B2CF9AE}" pid="4" name="MSIP_Label_20ea7001-5c24-4702-a3ac-e436ccb02747_Method">
    <vt:lpwstr>Standard</vt:lpwstr>
  </property>
  <property fmtid="{D5CDD505-2E9C-101B-9397-08002B2CF9AE}" pid="5" name="MSIP_Label_20ea7001-5c24-4702-a3ac-e436ccb02747_Name">
    <vt:lpwstr>Confidential</vt:lpwstr>
  </property>
  <property fmtid="{D5CDD505-2E9C-101B-9397-08002B2CF9AE}" pid="6" name="MSIP_Label_20ea7001-5c24-4702-a3ac-e436ccb02747_SiteId">
    <vt:lpwstr>c8823c91-be81-4f89-b024-6c3dd789c106</vt:lpwstr>
  </property>
  <property fmtid="{D5CDD505-2E9C-101B-9397-08002B2CF9AE}" pid="7" name="MSIP_Label_20ea7001-5c24-4702-a3ac-e436ccb02747_ActionId">
    <vt:lpwstr>8c9c6fd5-118a-41d7-b22e-857134610248</vt:lpwstr>
  </property>
  <property fmtid="{D5CDD505-2E9C-101B-9397-08002B2CF9AE}" pid="8" name="MSIP_Label_20ea7001-5c24-4702-a3ac-e436ccb02747_ContentBits">
    <vt:lpwstr>2</vt:lpwstr>
  </property>
  <property fmtid="{D5CDD505-2E9C-101B-9397-08002B2CF9AE}" pid="9" name="ContentTypeId">
    <vt:lpwstr>0x010100056B998C0E698C47A5360BD3228874A8</vt:lpwstr>
  </property>
  <property fmtid="{D5CDD505-2E9C-101B-9397-08002B2CF9AE}" pid="10" name="MediaServiceImageTags">
    <vt:lpwstr/>
  </property>
  <property fmtid="{D5CDD505-2E9C-101B-9397-08002B2CF9AE}" pid="11" name="Order">
    <vt:r8>2051100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Diarieförd">
    <vt:bool>false</vt:bool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